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650" yWindow="-15" windowWidth="7680" windowHeight="6855" activeTab="3"/>
  </bookViews>
  <sheets>
    <sheet name="Available Funds" sheetId="1" r:id="rId1"/>
    <sheet name="Capital_Expenses - Sched A" sheetId="6" r:id="rId2"/>
    <sheet name="Revenue" sheetId="4" r:id="rId3"/>
    <sheet name="Expense" sheetId="5" r:id="rId4"/>
  </sheets>
  <definedNames>
    <definedName name="d">#REF!</definedName>
    <definedName name="_xlnm.Print_Titles" localSheetId="3">Expense!$1:$2</definedName>
  </definedNames>
  <calcPr calcId="124519"/>
</workbook>
</file>

<file path=xl/calcChain.xml><?xml version="1.0" encoding="utf-8"?>
<calcChain xmlns="http://schemas.openxmlformats.org/spreadsheetml/2006/main">
  <c r="F6" i="6"/>
  <c r="I6" s="1"/>
  <c r="F7"/>
  <c r="I7" s="1"/>
  <c r="C78" i="5"/>
  <c r="H12" i="6"/>
  <c r="G12"/>
  <c r="F11"/>
  <c r="I11" s="1"/>
  <c r="F10"/>
  <c r="I10" s="1"/>
  <c r="F9"/>
  <c r="I9" s="1"/>
  <c r="F8"/>
  <c r="I8" s="1"/>
  <c r="F5"/>
  <c r="F52" i="5"/>
  <c r="G24"/>
  <c r="G86" l="1"/>
  <c r="G83"/>
  <c r="G82"/>
  <c r="G81"/>
  <c r="G80"/>
  <c r="G77"/>
  <c r="G76"/>
  <c r="G75"/>
  <c r="G74"/>
  <c r="G73"/>
  <c r="G70"/>
  <c r="G69"/>
  <c r="G66"/>
  <c r="G65"/>
  <c r="G64"/>
  <c r="G61"/>
  <c r="G60"/>
  <c r="G59"/>
  <c r="G58"/>
  <c r="G57"/>
  <c r="G56"/>
  <c r="G55"/>
  <c r="G54"/>
  <c r="G51"/>
  <c r="G50"/>
  <c r="G49"/>
  <c r="G48"/>
  <c r="G47"/>
  <c r="G44"/>
  <c r="G43"/>
  <c r="G42"/>
  <c r="G41"/>
  <c r="G38"/>
  <c r="G37"/>
  <c r="G36"/>
  <c r="G33"/>
  <c r="G32"/>
  <c r="G31"/>
  <c r="G30"/>
  <c r="G29"/>
  <c r="G26"/>
  <c r="G25"/>
  <c r="G21"/>
  <c r="G20"/>
  <c r="G19"/>
  <c r="G15"/>
  <c r="G14"/>
  <c r="G13"/>
  <c r="G12"/>
  <c r="G11"/>
  <c r="G10"/>
  <c r="G9"/>
  <c r="G8"/>
  <c r="G7"/>
  <c r="G6"/>
  <c r="G5"/>
  <c r="G4"/>
  <c r="I5" i="6" l="1"/>
  <c r="G16" i="5" l="1"/>
  <c r="F78" l="1"/>
  <c r="G97"/>
  <c r="G96"/>
  <c r="G94"/>
  <c r="C94"/>
  <c r="D78"/>
  <c r="E78"/>
  <c r="G67"/>
  <c r="G84"/>
  <c r="G87"/>
  <c r="G71"/>
  <c r="G62"/>
  <c r="F44" i="4"/>
  <c r="F12"/>
  <c r="F7"/>
  <c r="F53"/>
  <c r="F47"/>
  <c r="F34"/>
  <c r="F27"/>
  <c r="F17"/>
  <c r="G78" i="5" l="1"/>
  <c r="G22"/>
  <c r="G34"/>
  <c r="G52"/>
  <c r="G98"/>
  <c r="G39"/>
  <c r="G27"/>
  <c r="G17"/>
  <c r="G45"/>
  <c r="F3" i="6"/>
  <c r="D53" i="4"/>
  <c r="D7"/>
  <c r="D12"/>
  <c r="D17"/>
  <c r="D27"/>
  <c r="D34"/>
  <c r="D44"/>
  <c r="D47"/>
  <c r="I3" i="6" l="1"/>
  <c r="D54" i="4"/>
  <c r="F98" i="5"/>
  <c r="E98"/>
  <c r="G29" i="1" l="1"/>
  <c r="H23" i="6"/>
  <c r="H24" s="1"/>
  <c r="F17"/>
  <c r="G17" s="1"/>
  <c r="F19"/>
  <c r="I19" s="1"/>
  <c r="I17" l="1"/>
  <c r="H3" i="1"/>
  <c r="G24" s="1"/>
  <c r="H2"/>
  <c r="F16" i="6"/>
  <c r="G30" i="1"/>
  <c r="G28"/>
  <c r="G27"/>
  <c r="G26"/>
  <c r="G25"/>
  <c r="H47"/>
  <c r="F84" i="5"/>
  <c r="F71"/>
  <c r="F67"/>
  <c r="F62"/>
  <c r="F45"/>
  <c r="H38" i="1" s="1"/>
  <c r="F39" i="5"/>
  <c r="F34"/>
  <c r="H36" i="1" s="1"/>
  <c r="F27" i="5"/>
  <c r="F22"/>
  <c r="H34" i="1" s="1"/>
  <c r="F17" i="5"/>
  <c r="F15" i="6"/>
  <c r="F22"/>
  <c r="F21"/>
  <c r="F20"/>
  <c r="F14"/>
  <c r="F18"/>
  <c r="I18" s="1"/>
  <c r="F4"/>
  <c r="F12" s="1"/>
  <c r="C44" i="4"/>
  <c r="C17"/>
  <c r="E44"/>
  <c r="E12"/>
  <c r="D27" i="5"/>
  <c r="D39"/>
  <c r="D45"/>
  <c r="D98"/>
  <c r="D67"/>
  <c r="D71"/>
  <c r="D84"/>
  <c r="D22"/>
  <c r="D87"/>
  <c r="E7" i="4"/>
  <c r="E17" i="5"/>
  <c r="C17"/>
  <c r="C71"/>
  <c r="C27" i="4"/>
  <c r="H12" i="1"/>
  <c r="H14" s="1"/>
  <c r="H20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E22" i="5"/>
  <c r="E27"/>
  <c r="E34"/>
  <c r="E39"/>
  <c r="E45"/>
  <c r="E62"/>
  <c r="E67"/>
  <c r="E71"/>
  <c r="E87"/>
  <c r="G23" i="1"/>
  <c r="C34" i="4"/>
  <c r="E34"/>
  <c r="E47"/>
  <c r="C53"/>
  <c r="C47"/>
  <c r="C12"/>
  <c r="C7"/>
  <c r="C98" i="5"/>
  <c r="C87"/>
  <c r="C84"/>
  <c r="C67"/>
  <c r="C62"/>
  <c r="C52"/>
  <c r="C45"/>
  <c r="C39"/>
  <c r="C34"/>
  <c r="C27"/>
  <c r="C22"/>
  <c r="E27" i="4"/>
  <c r="B47" i="1"/>
  <c r="B46"/>
  <c r="B45"/>
  <c r="B44"/>
  <c r="B43"/>
  <c r="B42"/>
  <c r="B41"/>
  <c r="B40"/>
  <c r="B39"/>
  <c r="B38"/>
  <c r="B37"/>
  <c r="B36"/>
  <c r="B35"/>
  <c r="B34"/>
  <c r="B33"/>
  <c r="B30"/>
  <c r="B29"/>
  <c r="B28"/>
  <c r="B27"/>
  <c r="B26"/>
  <c r="B25"/>
  <c r="B24"/>
  <c r="B23"/>
  <c r="E84" i="5"/>
  <c r="E52"/>
  <c r="E53" i="4"/>
  <c r="D17" i="5"/>
  <c r="D34"/>
  <c r="D52"/>
  <c r="D62"/>
  <c r="E17" i="4"/>
  <c r="C99" i="5" l="1"/>
  <c r="E54" i="4"/>
  <c r="I4" i="6"/>
  <c r="I12" s="1"/>
  <c r="H45" i="1" s="1"/>
  <c r="H44"/>
  <c r="H43"/>
  <c r="H42"/>
  <c r="C54" i="4"/>
  <c r="G22" i="6"/>
  <c r="I22" s="1"/>
  <c r="I15"/>
  <c r="I16"/>
  <c r="G20"/>
  <c r="I20" s="1"/>
  <c r="G21"/>
  <c r="I21" s="1"/>
  <c r="F54" i="4"/>
  <c r="H21" i="1"/>
  <c r="A22"/>
  <c r="A23" s="1"/>
  <c r="A24" s="1"/>
  <c r="A25" s="1"/>
  <c r="A26" s="1"/>
  <c r="A27" s="1"/>
  <c r="A28" s="1"/>
  <c r="A29" s="1"/>
  <c r="A30" s="1"/>
  <c r="H4"/>
  <c r="H5" s="1"/>
  <c r="G31"/>
  <c r="F87" i="5"/>
  <c r="F23" i="6"/>
  <c r="F24" s="1"/>
  <c r="G99" i="5"/>
  <c r="D99"/>
  <c r="E99"/>
  <c r="H39" i="1"/>
  <c r="H41"/>
  <c r="H33"/>
  <c r="H40"/>
  <c r="H37"/>
  <c r="H35"/>
  <c r="A31" l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23" i="6"/>
  <c r="G24" s="1"/>
  <c r="I14"/>
  <c r="I23" s="1"/>
  <c r="I24" l="1"/>
  <c r="F99" i="5"/>
  <c r="H48" i="1" l="1"/>
  <c r="G49" s="1"/>
  <c r="G50" s="1"/>
</calcChain>
</file>

<file path=xl/sharedStrings.xml><?xml version="1.0" encoding="utf-8"?>
<sst xmlns="http://schemas.openxmlformats.org/spreadsheetml/2006/main" count="241" uniqueCount="197">
  <si>
    <t>acre</t>
  </si>
  <si>
    <t>acre-foot</t>
  </si>
  <si>
    <t>Water Delivery</t>
  </si>
  <si>
    <t>Land Assessment</t>
  </si>
  <si>
    <t xml:space="preserve"> </t>
  </si>
  <si>
    <t>acres</t>
  </si>
  <si>
    <t>acre-feet</t>
  </si>
  <si>
    <t>Total</t>
  </si>
  <si>
    <t xml:space="preserve">33% to 67% Rule (% Delivery is of Total) </t>
  </si>
  <si>
    <t>Description</t>
  </si>
  <si>
    <t>TOTAL</t>
  </si>
  <si>
    <t>REVENUE</t>
  </si>
  <si>
    <t>Quant</t>
  </si>
  <si>
    <t>Unit</t>
  </si>
  <si>
    <t>Subtotal</t>
  </si>
  <si>
    <t>Budget</t>
  </si>
  <si>
    <t>To Date</t>
  </si>
  <si>
    <t>Final</t>
  </si>
  <si>
    <t>Balance</t>
  </si>
  <si>
    <t>40100 - Land Assessments</t>
  </si>
  <si>
    <t>40100-02 PSB/LVWD Land Assessments</t>
  </si>
  <si>
    <t>40100-03  PSB/LVWD Owned Assessments</t>
  </si>
  <si>
    <t>40150 - Water Use Assessments</t>
  </si>
  <si>
    <t>40150-02  PSB/LVWD Assignments - Water  Assess</t>
  </si>
  <si>
    <t>40150-03  PSB/LVWD Owned Land - Water Assess</t>
  </si>
  <si>
    <t>40200 - Other Assessment Fees</t>
  </si>
  <si>
    <t>40200-01  Accounting Service Charge</t>
  </si>
  <si>
    <t>40200-03 PSB/LVWD Assignment Processing Fees</t>
  </si>
  <si>
    <t>40210 - Licensing Fees</t>
  </si>
  <si>
    <t>40210-01  Application Fees</t>
  </si>
  <si>
    <t>40210-02  Construction Water Fees</t>
  </si>
  <si>
    <t>40210-03  Dewatering Fees</t>
  </si>
  <si>
    <t>40210-04  Real Property Income</t>
  </si>
  <si>
    <t>40210-05  Reclassification Fees</t>
  </si>
  <si>
    <t>40210-06  Use/Damage License Fees</t>
  </si>
  <si>
    <t>40210-07  Waste Water Conveyance Fees</t>
  </si>
  <si>
    <t>40250 - Contract Revenue</t>
  </si>
  <si>
    <t>40250-01  3rd Party Implementing Contract</t>
  </si>
  <si>
    <t>40250-02  Drain Maintenance Fees</t>
  </si>
  <si>
    <t>40250-03  Exempt Contract Water Assess</t>
  </si>
  <si>
    <t>40250-04  LaTuna Contract</t>
  </si>
  <si>
    <t>40250-05  WWTP Management Project</t>
  </si>
  <si>
    <t>40300 - Administrative Revenue</t>
  </si>
  <si>
    <t>40300-01  Allotment Transfer Fees</t>
  </si>
  <si>
    <t>40300-02  Deposit Overage/Under</t>
  </si>
  <si>
    <t>40300-03  Investment Interest Revenue</t>
  </si>
  <si>
    <t>40300-04  Miscellaneous Fees</t>
  </si>
  <si>
    <t>40300-05  NSF Fees</t>
  </si>
  <si>
    <t>40300-06  Penalty &amp; Interest</t>
  </si>
  <si>
    <t>40300-07  Vendor Discount</t>
  </si>
  <si>
    <t>40400 - Special &amp; Capital Projects</t>
  </si>
  <si>
    <t>40400-01 - Special &amp; Capital Projects</t>
  </si>
  <si>
    <t>40500 - Reimbursement Revenue</t>
  </si>
  <si>
    <t>40500-01  Collection Fees</t>
  </si>
  <si>
    <t>40500-03  Fuel Tax Reimbursement</t>
  </si>
  <si>
    <t>40500-04  Reimburseable Revenue - Other</t>
  </si>
  <si>
    <t>EXPENSES</t>
  </si>
  <si>
    <t>60100-01  Advertising</t>
  </si>
  <si>
    <t>60100-02  Alarm/Fire System</t>
  </si>
  <si>
    <t>60100-03  Audit</t>
  </si>
  <si>
    <t>60100-04  Bank Charges</t>
  </si>
  <si>
    <t>60100-05  Director Fees (Mileage)</t>
  </si>
  <si>
    <t>60100-06  Dues/Subscriptions</t>
  </si>
  <si>
    <t>60100-07  Meeting Expense</t>
  </si>
  <si>
    <t>60100-08  Office Expense</t>
  </si>
  <si>
    <t>60100-09  Safety/Loss Prevention</t>
  </si>
  <si>
    <t>60100-10  Telephone</t>
  </si>
  <si>
    <t>60200 - Contract Services</t>
  </si>
  <si>
    <t>60200-01  Contract Services - Other</t>
  </si>
  <si>
    <t>60200-02  Tower Leasing</t>
  </si>
  <si>
    <t>60300 - Consultant Fees</t>
  </si>
  <si>
    <t>60300 -01  Computer Services</t>
  </si>
  <si>
    <t>60300 -02  CPA Services</t>
  </si>
  <si>
    <t>60500 - Governmental Fees</t>
  </si>
  <si>
    <t>60500-01  Joint Powers Agreement</t>
  </si>
  <si>
    <t>60500-02  TCEQ Municipal Water Fee</t>
  </si>
  <si>
    <t>60500-04  USBR Dam Maintenance</t>
  </si>
  <si>
    <t>60500-05  USBR Rio Grande Project</t>
  </si>
  <si>
    <t>60600 - Insurance Expense</t>
  </si>
  <si>
    <t>60600-01  GL Package/Automobile</t>
  </si>
  <si>
    <t>60600-02  Surety Bonds</t>
  </si>
  <si>
    <t>60600-03  Workers Compensation</t>
  </si>
  <si>
    <t>60700 - Legal Fees</t>
  </si>
  <si>
    <t>60700-01  Legal - Other</t>
  </si>
  <si>
    <t>60700-03  Professional Expert Witness</t>
  </si>
  <si>
    <t>60900 - Payroll Expense</t>
  </si>
  <si>
    <t>60900-01  Payroll Related Expense</t>
  </si>
  <si>
    <t>60900-02  Sale of Leave</t>
  </si>
  <si>
    <t>60900-03  Wages - Overtime</t>
  </si>
  <si>
    <t>61000 - Repair and Maintenance</t>
  </si>
  <si>
    <t>61000-01  Building Maintenance</t>
  </si>
  <si>
    <t>61000-02  Drain Maintenance</t>
  </si>
  <si>
    <t>61000-03  Herbicide - Drains</t>
  </si>
  <si>
    <t>61000-04  Herbicide - Water Distribution System</t>
  </si>
  <si>
    <t>61000-05  Misc Material</t>
  </si>
  <si>
    <t>61000-06  Telemetry Operating Expense</t>
  </si>
  <si>
    <t>61000-07  Tool Replacement &amp; Repair</t>
  </si>
  <si>
    <t>61000-08  Water Distribution System</t>
  </si>
  <si>
    <t>61100 - Equipment/Vehicle Maintenance</t>
  </si>
  <si>
    <t>61100-01  Fuel and Lubricants</t>
  </si>
  <si>
    <t>61100-03  Parts/Filters/Tires</t>
  </si>
  <si>
    <t>61200-01  Collection Fee Expense</t>
  </si>
  <si>
    <t>61200-04  Other Reimburseables</t>
  </si>
  <si>
    <t>61300 - Licensing</t>
  </si>
  <si>
    <t>61300-01  Design</t>
  </si>
  <si>
    <t>61300-03  Permits</t>
  </si>
  <si>
    <t>61300-04  Surveys</t>
  </si>
  <si>
    <t>61400 - Employee Allowances</t>
  </si>
  <si>
    <t>61400-01  Group Medical/Life/Disability</t>
  </si>
  <si>
    <t>61400-02  Professional Development</t>
  </si>
  <si>
    <t>61400-03  Retirement</t>
  </si>
  <si>
    <t>61400-04  Uniform/Boot Allowance</t>
  </si>
  <si>
    <t>61500 - Capital Assets (see attached Sched. A)</t>
  </si>
  <si>
    <t>61500-01  Capital Assets</t>
  </si>
  <si>
    <t>61600-01  Contractors</t>
  </si>
  <si>
    <t>40200-02 Lease Maintenance Fees-LVWD/PSB</t>
  </si>
  <si>
    <t>40500-05  Turnout Installation Fees</t>
  </si>
  <si>
    <t>61100-02  GPS/Radio Repair/Fees</t>
  </si>
  <si>
    <t xml:space="preserve">60700-02  Legal General </t>
  </si>
  <si>
    <t>61200 - Reimburseable Expenses</t>
  </si>
  <si>
    <t>60100 - Administrative</t>
  </si>
  <si>
    <t>60300 -03  Professional Engineering Fees</t>
  </si>
  <si>
    <t>60100-11  Utilities</t>
  </si>
  <si>
    <t>60100-12  Sales Expense</t>
  </si>
  <si>
    <t>60200-03  Trash Removal/Dumpsters</t>
  </si>
  <si>
    <t>60900-05  Direct Deposit Fees</t>
  </si>
  <si>
    <t>60900-04  Wages - Regular</t>
  </si>
  <si>
    <t>60700-04  Legal Realty</t>
  </si>
  <si>
    <t>60500-03  Texas Employment Commission</t>
  </si>
  <si>
    <t>40100-01 EPCWID Land Assessment</t>
  </si>
  <si>
    <t>40150-01  EPCWID Water Assessments</t>
  </si>
  <si>
    <t>40210-08  Annual License Fees</t>
  </si>
  <si>
    <t>61700-01 Fuel &amp; Lubricants</t>
  </si>
  <si>
    <t>61700-02 Well Maintenance</t>
  </si>
  <si>
    <t>61600 - Capital Projects - (see Sched. A)</t>
  </si>
  <si>
    <t>Row</t>
  </si>
  <si>
    <t>61700 - Well Maintenance and Fuel</t>
  </si>
  <si>
    <t>60100-13  Election Expense</t>
  </si>
  <si>
    <t>61600-02  Engineering/Design</t>
  </si>
  <si>
    <t>61600-03  Equipment Leases</t>
  </si>
  <si>
    <t>61600-05  Materials</t>
  </si>
  <si>
    <t>40300-08  Sale of Assets</t>
  </si>
  <si>
    <t>Unit Cost</t>
  </si>
  <si>
    <t>Construction</t>
  </si>
  <si>
    <t>Engineering</t>
  </si>
  <si>
    <t>each</t>
  </si>
  <si>
    <t>LF</t>
  </si>
  <si>
    <t>Grand Total</t>
  </si>
  <si>
    <t>61300-02  GIS Project / Software</t>
  </si>
  <si>
    <t>Telemetry</t>
  </si>
  <si>
    <t>SF</t>
  </si>
  <si>
    <t>Projected Expenses 08/31/14</t>
  </si>
  <si>
    <t>61300-05  Real Property Expense</t>
  </si>
  <si>
    <t>61600-06  Testing Services</t>
  </si>
  <si>
    <t>Projected Revenue 08/31/14</t>
  </si>
  <si>
    <t>Proposed 2014-2015 Budget</t>
  </si>
  <si>
    <t>Difference 2013-2014 to 2014-2015</t>
  </si>
  <si>
    <t>Schedule A - 2014-15 Capital Equipment Purchases and Construction Projects</t>
  </si>
  <si>
    <t>Adjustment for Estimated Net Income/(Expense) for August 2014</t>
  </si>
  <si>
    <t>Estimate of Available Funds on 8/31/ 2014</t>
  </si>
  <si>
    <t xml:space="preserve">                                            Reserve Funds Accounts FNB CD 8/31/2013</t>
  </si>
  <si>
    <t>FNB Checking Account 8/31/2013</t>
  </si>
  <si>
    <t>First National Bank - FSA/HRA 8/31/2013</t>
  </si>
  <si>
    <t>Petty Cash 8/31/2013</t>
  </si>
  <si>
    <t>WestStar Checking Account 8/31/2013</t>
  </si>
  <si>
    <t>Total Available Funds 8/31/2013</t>
  </si>
  <si>
    <t>Estimate of Change In Available Funds Since 8/31/2013</t>
  </si>
  <si>
    <t>Estimated 2014-2015 Revenues</t>
  </si>
  <si>
    <t>Estimated 2014-2015 Expenses</t>
  </si>
  <si>
    <t>Estimated Funds Balance 8/31/2015</t>
  </si>
  <si>
    <t>Change in Funds 2014 to 2015 Increase / (Decrease)</t>
  </si>
  <si>
    <t>2013-2014  Budget</t>
  </si>
  <si>
    <t>2013-2014 Budget</t>
  </si>
  <si>
    <t>3/4 Ton 4WD</t>
  </si>
  <si>
    <t>Computer Workstations</t>
  </si>
  <si>
    <t>Stevens Class F Recorder Clocks</t>
  </si>
  <si>
    <t>T</t>
  </si>
  <si>
    <t>Franklin &amp; Paisano TXDOT</t>
  </si>
  <si>
    <t>pair</t>
  </si>
  <si>
    <t>Trailers</t>
  </si>
  <si>
    <t>D8 Dozer &amp; Well Engines Overhaul</t>
  </si>
  <si>
    <t>High Capacity Shotcrete Diesel Power Air Compressor</t>
  </si>
  <si>
    <t>Union Pacific Railroad Project - 11 sites</t>
  </si>
  <si>
    <t>Texas Water Development Board Riverside Project</t>
  </si>
  <si>
    <t xml:space="preserve">                                                Reserve Funds Accounts FNB CD 8/22/2014</t>
  </si>
  <si>
    <t>FNB Checking Account 8/22/2014</t>
  </si>
  <si>
    <t>First National Bank - FSA/HRA 8/22/2014</t>
  </si>
  <si>
    <t>Petty Cash 8/22/2014</t>
  </si>
  <si>
    <t>WestStar Checking Account 8/22/2014</t>
  </si>
  <si>
    <t>08/22/14  Actuals</t>
  </si>
  <si>
    <t>**</t>
  </si>
  <si>
    <t>** $1,404,800 = $610,000 (Acct #61600) + $794,800 (Acct #61200)</t>
  </si>
  <si>
    <t>Analysis of Available Funds for 2014-2015 Approved 8/27/14</t>
  </si>
  <si>
    <t>8/22/2014 Total Available Funds</t>
  </si>
  <si>
    <t>1 Ton Dually Diesel Utility Truck</t>
  </si>
  <si>
    <t>410 Volvo Backhoe</t>
  </si>
  <si>
    <t>Utility Tractor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</si>
</sst>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4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235">
    <xf numFmtId="0" fontId="0" fillId="0" borderId="0" xfId="0"/>
    <xf numFmtId="164" fontId="0" fillId="0" borderId="0" xfId="0" applyNumberFormat="1"/>
    <xf numFmtId="5" fontId="0" fillId="0" borderId="0" xfId="0" applyNumberFormat="1"/>
    <xf numFmtId="167" fontId="0" fillId="0" borderId="0" xfId="4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6" fontId="0" fillId="0" borderId="5" xfId="1" applyNumberFormat="1" applyFont="1" applyBorder="1"/>
    <xf numFmtId="164" fontId="0" fillId="0" borderId="5" xfId="0" applyNumberFormat="1" applyBorder="1"/>
    <xf numFmtId="0" fontId="0" fillId="0" borderId="6" xfId="0" applyBorder="1"/>
    <xf numFmtId="167" fontId="0" fillId="0" borderId="7" xfId="4" applyNumberFormat="1" applyFont="1" applyBorder="1"/>
    <xf numFmtId="167" fontId="0" fillId="0" borderId="8" xfId="4" applyNumberFormat="1" applyFont="1" applyBorder="1"/>
    <xf numFmtId="167" fontId="0" fillId="0" borderId="9" xfId="4" applyNumberFormat="1" applyFont="1" applyBorder="1"/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/>
    <xf numFmtId="9" fontId="0" fillId="2" borderId="12" xfId="9" applyFont="1" applyFill="1" applyBorder="1"/>
    <xf numFmtId="0" fontId="0" fillId="0" borderId="13" xfId="0" applyBorder="1"/>
    <xf numFmtId="164" fontId="0" fillId="0" borderId="1" xfId="0" applyNumberFormat="1" applyBorder="1"/>
    <xf numFmtId="9" fontId="0" fillId="0" borderId="14" xfId="9" applyFont="1" applyBorder="1"/>
    <xf numFmtId="165" fontId="0" fillId="0" borderId="3" xfId="0" applyNumberFormat="1" applyBorder="1"/>
    <xf numFmtId="164" fontId="0" fillId="0" borderId="3" xfId="0" applyNumberFormat="1" applyBorder="1"/>
    <xf numFmtId="167" fontId="4" fillId="0" borderId="15" xfId="4" applyNumberFormat="1" applyFont="1" applyBorder="1"/>
    <xf numFmtId="165" fontId="0" fillId="0" borderId="7" xfId="0" applyNumberFormat="1" applyBorder="1"/>
    <xf numFmtId="165" fontId="0" fillId="0" borderId="16" xfId="0" applyNumberFormat="1" applyBorder="1"/>
    <xf numFmtId="165" fontId="3" fillId="0" borderId="17" xfId="0" applyNumberFormat="1" applyFont="1" applyBorder="1"/>
    <xf numFmtId="167" fontId="0" fillId="0" borderId="18" xfId="4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5" fontId="4" fillId="0" borderId="19" xfId="0" applyNumberFormat="1" applyFont="1" applyBorder="1" applyAlignment="1">
      <alignment horizontal="left"/>
    </xf>
    <xf numFmtId="5" fontId="4" fillId="0" borderId="20" xfId="0" applyNumberFormat="1" applyFont="1" applyBorder="1" applyAlignment="1">
      <alignment horizontal="left"/>
    </xf>
    <xf numFmtId="5" fontId="4" fillId="0" borderId="21" xfId="0" applyNumberFormat="1" applyFont="1" applyBorder="1" applyAlignment="1">
      <alignment horizontal="right"/>
    </xf>
    <xf numFmtId="0" fontId="9" fillId="0" borderId="0" xfId="8" applyFont="1" applyFill="1"/>
    <xf numFmtId="0" fontId="9" fillId="0" borderId="0" xfId="8" applyFont="1"/>
    <xf numFmtId="0" fontId="8" fillId="0" borderId="0" xfId="8" applyFont="1"/>
    <xf numFmtId="164" fontId="9" fillId="0" borderId="0" xfId="8" applyNumberFormat="1" applyFont="1"/>
    <xf numFmtId="164" fontId="8" fillId="0" borderId="3" xfId="8" applyNumberFormat="1" applyFont="1" applyFill="1" applyBorder="1" applyAlignment="1">
      <alignment horizontal="center" wrapText="1"/>
    </xf>
    <xf numFmtId="167" fontId="3" fillId="0" borderId="15" xfId="4" applyNumberFormat="1" applyFont="1" applyBorder="1"/>
    <xf numFmtId="164" fontId="0" fillId="0" borderId="8" xfId="0" applyNumberFormat="1" applyBorder="1"/>
    <xf numFmtId="167" fontId="0" fillId="0" borderId="16" xfId="4" applyNumberFormat="1" applyFont="1" applyBorder="1"/>
    <xf numFmtId="167" fontId="3" fillId="0" borderId="17" xfId="4" applyNumberFormat="1" applyFont="1" applyBorder="1"/>
    <xf numFmtId="167" fontId="4" fillId="0" borderId="5" xfId="4" applyNumberFormat="1" applyFont="1" applyBorder="1"/>
    <xf numFmtId="37" fontId="4" fillId="0" borderId="18" xfId="0" applyNumberFormat="1" applyFont="1" applyBorder="1" applyAlignment="1">
      <alignment horizontal="right"/>
    </xf>
    <xf numFmtId="167" fontId="9" fillId="0" borderId="5" xfId="4" applyNumberFormat="1" applyFont="1" applyFill="1" applyBorder="1" applyAlignment="1">
      <alignment horizontal="right"/>
    </xf>
    <xf numFmtId="0" fontId="9" fillId="0" borderId="18" xfId="8" applyFont="1" applyFill="1" applyBorder="1"/>
    <xf numFmtId="167" fontId="3" fillId="0" borderId="22" xfId="4" applyNumberFormat="1" applyFont="1" applyBorder="1"/>
    <xf numFmtId="167" fontId="4" fillId="0" borderId="22" xfId="4" applyNumberFormat="1" applyFont="1" applyBorder="1"/>
    <xf numFmtId="167" fontId="4" fillId="0" borderId="14" xfId="4" applyNumberFormat="1" applyFont="1" applyBorder="1"/>
    <xf numFmtId="167" fontId="4" fillId="0" borderId="7" xfId="4" applyNumberFormat="1" applyFont="1" applyBorder="1"/>
    <xf numFmtId="43" fontId="0" fillId="0" borderId="3" xfId="1" applyNumberFormat="1" applyFont="1" applyBorder="1"/>
    <xf numFmtId="0" fontId="8" fillId="0" borderId="0" xfId="8" applyFont="1" applyFill="1"/>
    <xf numFmtId="0" fontId="8" fillId="0" borderId="0" xfId="8" applyFont="1" applyFill="1" applyAlignment="1">
      <alignment horizontal="center"/>
    </xf>
    <xf numFmtId="164" fontId="8" fillId="0" borderId="0" xfId="8" applyNumberFormat="1" applyFont="1" applyFill="1" applyAlignment="1">
      <alignment horizontal="center"/>
    </xf>
    <xf numFmtId="0" fontId="8" fillId="0" borderId="20" xfId="8" applyFont="1" applyFill="1" applyBorder="1"/>
    <xf numFmtId="0" fontId="9" fillId="0" borderId="21" xfId="8" applyFont="1" applyFill="1" applyBorder="1"/>
    <xf numFmtId="0" fontId="8" fillId="0" borderId="19" xfId="8" applyFont="1" applyFill="1" applyBorder="1"/>
    <xf numFmtId="0" fontId="8" fillId="0" borderId="6" xfId="8" applyFont="1" applyFill="1" applyBorder="1"/>
    <xf numFmtId="0" fontId="8" fillId="0" borderId="15" xfId="8" applyFont="1" applyFill="1" applyBorder="1" applyAlignment="1">
      <alignment horizontal="right"/>
    </xf>
    <xf numFmtId="0" fontId="8" fillId="0" borderId="4" xfId="8" applyFont="1" applyFill="1" applyBorder="1"/>
    <xf numFmtId="0" fontId="9" fillId="0" borderId="5" xfId="8" applyFont="1" applyFill="1" applyBorder="1"/>
    <xf numFmtId="0" fontId="8" fillId="0" borderId="13" xfId="8" applyFont="1" applyFill="1" applyBorder="1"/>
    <xf numFmtId="0" fontId="9" fillId="0" borderId="1" xfId="8" applyFont="1" applyFill="1" applyBorder="1"/>
    <xf numFmtId="0" fontId="8" fillId="0" borderId="2" xfId="8" applyFont="1" applyFill="1" applyBorder="1"/>
    <xf numFmtId="0" fontId="8" fillId="0" borderId="3" xfId="8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center"/>
    </xf>
    <xf numFmtId="167" fontId="4" fillId="0" borderId="9" xfId="4" applyNumberFormat="1" applyFont="1" applyBorder="1"/>
    <xf numFmtId="0" fontId="8" fillId="3" borderId="24" xfId="8" applyFont="1" applyFill="1" applyBorder="1"/>
    <xf numFmtId="37" fontId="4" fillId="0" borderId="18" xfId="0" applyNumberFormat="1" applyFont="1" applyBorder="1" applyAlignment="1">
      <alignment horizontal="center"/>
    </xf>
    <xf numFmtId="5" fontId="4" fillId="0" borderId="18" xfId="7" applyNumberFormat="1" applyFont="1" applyBorder="1"/>
    <xf numFmtId="5" fontId="4" fillId="0" borderId="18" xfId="7" applyNumberFormat="1" applyFont="1" applyFill="1" applyBorder="1"/>
    <xf numFmtId="5" fontId="4" fillId="0" borderId="9" xfId="7" applyNumberFormat="1" applyFont="1" applyBorder="1"/>
    <xf numFmtId="166" fontId="4" fillId="0" borderId="21" xfId="3" applyNumberFormat="1" applyFont="1" applyBorder="1" applyAlignment="1">
      <alignment horizontal="left"/>
    </xf>
    <xf numFmtId="166" fontId="4" fillId="0" borderId="21" xfId="3" applyNumberFormat="1" applyFont="1" applyBorder="1" applyAlignment="1">
      <alignment horizontal="center"/>
    </xf>
    <xf numFmtId="5" fontId="4" fillId="0" borderId="21" xfId="7" applyNumberFormat="1" applyFont="1" applyBorder="1"/>
    <xf numFmtId="5" fontId="4" fillId="0" borderId="21" xfId="7" applyNumberFormat="1" applyFont="1" applyFill="1" applyBorder="1"/>
    <xf numFmtId="5" fontId="4" fillId="0" borderId="22" xfId="7" applyNumberFormat="1" applyFont="1" applyBorder="1"/>
    <xf numFmtId="166" fontId="4" fillId="0" borderId="18" xfId="3" applyNumberFormat="1" applyFont="1" applyBorder="1" applyAlignment="1">
      <alignment horizontal="left"/>
    </xf>
    <xf numFmtId="166" fontId="4" fillId="0" borderId="18" xfId="3" applyNumberFormat="1" applyFont="1" applyBorder="1" applyAlignment="1">
      <alignment horizontal="center"/>
    </xf>
    <xf numFmtId="5" fontId="4" fillId="0" borderId="18" xfId="6" applyNumberFormat="1" applyFont="1" applyBorder="1"/>
    <xf numFmtId="5" fontId="4" fillId="0" borderId="18" xfId="6" applyNumberFormat="1" applyFont="1" applyBorder="1" applyAlignment="1">
      <alignment horizontal="right"/>
    </xf>
    <xf numFmtId="167" fontId="4" fillId="0" borderId="0" xfId="7" applyNumberFormat="1" applyFont="1"/>
    <xf numFmtId="167" fontId="0" fillId="0" borderId="0" xfId="7" applyNumberFormat="1" applyFont="1"/>
    <xf numFmtId="0" fontId="0" fillId="0" borderId="28" xfId="0" applyBorder="1"/>
    <xf numFmtId="5" fontId="4" fillId="4" borderId="13" xfId="0" applyNumberFormat="1" applyFont="1" applyFill="1" applyBorder="1"/>
    <xf numFmtId="5" fontId="4" fillId="4" borderId="1" xfId="0" applyNumberFormat="1" applyFont="1" applyFill="1" applyBorder="1"/>
    <xf numFmtId="5" fontId="3" fillId="4" borderId="1" xfId="7" applyNumberFormat="1" applyFont="1" applyFill="1" applyBorder="1" applyAlignment="1">
      <alignment horizontal="right"/>
    </xf>
    <xf numFmtId="5" fontId="3" fillId="4" borderId="1" xfId="7" applyNumberFormat="1" applyFont="1" applyFill="1" applyBorder="1"/>
    <xf numFmtId="5" fontId="3" fillId="4" borderId="16" xfId="7" applyNumberFormat="1" applyFont="1" applyFill="1" applyBorder="1"/>
    <xf numFmtId="5" fontId="4" fillId="0" borderId="29" xfId="0" applyNumberFormat="1" applyFont="1" applyBorder="1" applyAlignment="1">
      <alignment horizontal="left"/>
    </xf>
    <xf numFmtId="5" fontId="4" fillId="0" borderId="23" xfId="0" applyNumberFormat="1" applyFont="1" applyBorder="1" applyAlignment="1">
      <alignment horizontal="left"/>
    </xf>
    <xf numFmtId="5" fontId="3" fillId="0" borderId="23" xfId="0" applyNumberFormat="1" applyFont="1" applyBorder="1" applyAlignment="1">
      <alignment horizontal="right"/>
    </xf>
    <xf numFmtId="5" fontId="3" fillId="0" borderId="23" xfId="0" applyNumberFormat="1" applyFont="1" applyBorder="1"/>
    <xf numFmtId="5" fontId="3" fillId="0" borderId="14" xfId="7" applyNumberFormat="1" applyFont="1" applyBorder="1"/>
    <xf numFmtId="167" fontId="9" fillId="0" borderId="50" xfId="4" applyNumberFormat="1" applyFont="1" applyFill="1" applyBorder="1" applyAlignment="1">
      <alignment horizontal="right"/>
    </xf>
    <xf numFmtId="5" fontId="4" fillId="0" borderId="21" xfId="6" applyNumberFormat="1" applyFont="1" applyBorder="1"/>
    <xf numFmtId="5" fontId="4" fillId="0" borderId="21" xfId="6" applyNumberFormat="1" applyFont="1" applyBorder="1" applyAlignment="1">
      <alignment horizontal="right"/>
    </xf>
    <xf numFmtId="167" fontId="3" fillId="0" borderId="8" xfId="4" applyNumberFormat="1" applyFont="1" applyBorder="1"/>
    <xf numFmtId="167" fontId="1" fillId="0" borderId="7" xfId="4" applyNumberFormat="1" applyFont="1" applyFill="1" applyBorder="1"/>
    <xf numFmtId="167" fontId="1" fillId="0" borderId="9" xfId="4" applyNumberFormat="1" applyFont="1" applyFill="1" applyBorder="1"/>
    <xf numFmtId="167" fontId="1" fillId="0" borderId="16" xfId="4" applyNumberFormat="1" applyFont="1" applyFill="1" applyBorder="1"/>
    <xf numFmtId="167" fontId="3" fillId="0" borderId="7" xfId="4" applyNumberFormat="1" applyFont="1" applyFill="1" applyBorder="1"/>
    <xf numFmtId="167" fontId="3" fillId="0" borderId="12" xfId="4" applyNumberFormat="1" applyFont="1" applyFill="1" applyBorder="1"/>
    <xf numFmtId="167" fontId="9" fillId="0" borderId="21" xfId="4" applyNumberFormat="1" applyFont="1" applyFill="1" applyBorder="1"/>
    <xf numFmtId="0" fontId="0" fillId="0" borderId="53" xfId="0" applyFill="1" applyBorder="1"/>
    <xf numFmtId="167" fontId="0" fillId="0" borderId="53" xfId="4" applyNumberFormat="1" applyFont="1" applyFill="1" applyBorder="1"/>
    <xf numFmtId="167" fontId="0" fillId="0" borderId="57" xfId="4" applyNumberFormat="1" applyFont="1" applyFill="1" applyBorder="1"/>
    <xf numFmtId="0" fontId="8" fillId="0" borderId="25" xfId="8" applyFont="1" applyFill="1" applyBorder="1" applyAlignment="1">
      <alignment horizontal="right"/>
    </xf>
    <xf numFmtId="0" fontId="0" fillId="4" borderId="37" xfId="0" applyFill="1" applyBorder="1"/>
    <xf numFmtId="0" fontId="3" fillId="4" borderId="37" xfId="0" applyFont="1" applyFill="1" applyBorder="1" applyAlignment="1">
      <alignment horizontal="right"/>
    </xf>
    <xf numFmtId="5" fontId="3" fillId="4" borderId="37" xfId="0" applyNumberFormat="1" applyFont="1" applyFill="1" applyBorder="1"/>
    <xf numFmtId="0" fontId="0" fillId="4" borderId="47" xfId="0" applyFill="1" applyBorder="1"/>
    <xf numFmtId="166" fontId="4" fillId="0" borderId="5" xfId="3" applyNumberFormat="1" applyFont="1" applyBorder="1" applyAlignment="1">
      <alignment horizontal="left"/>
    </xf>
    <xf numFmtId="166" fontId="4" fillId="0" borderId="5" xfId="3" applyNumberFormat="1" applyFont="1" applyBorder="1" applyAlignment="1">
      <alignment horizontal="center"/>
    </xf>
    <xf numFmtId="5" fontId="4" fillId="0" borderId="5" xfId="0" applyNumberFormat="1" applyFont="1" applyBorder="1" applyAlignment="1">
      <alignment horizontal="right"/>
    </xf>
    <xf numFmtId="5" fontId="4" fillId="0" borderId="5" xfId="7" applyNumberFormat="1" applyFont="1" applyBorder="1"/>
    <xf numFmtId="5" fontId="4" fillId="0" borderId="5" xfId="7" applyNumberFormat="1" applyFont="1" applyFill="1" applyBorder="1"/>
    <xf numFmtId="5" fontId="4" fillId="0" borderId="7" xfId="7" applyNumberFormat="1" applyFont="1" applyBorder="1"/>
    <xf numFmtId="5" fontId="4" fillId="0" borderId="6" xfId="0" applyNumberFormat="1" applyFont="1" applyBorder="1"/>
    <xf numFmtId="37" fontId="4" fillId="0" borderId="15" xfId="0" applyNumberFormat="1" applyFont="1" applyBorder="1" applyAlignment="1">
      <alignment horizontal="right"/>
    </xf>
    <xf numFmtId="37" fontId="4" fillId="0" borderId="15" xfId="0" applyNumberFormat="1" applyFont="1" applyBorder="1" applyAlignment="1">
      <alignment horizontal="center"/>
    </xf>
    <xf numFmtId="5" fontId="4" fillId="0" borderId="15" xfId="6" applyNumberFormat="1" applyFont="1" applyBorder="1"/>
    <xf numFmtId="5" fontId="4" fillId="0" borderId="23" xfId="7" applyNumberFormat="1" applyFont="1" applyBorder="1"/>
    <xf numFmtId="5" fontId="4" fillId="0" borderId="23" xfId="6" applyNumberFormat="1" applyFont="1" applyBorder="1" applyAlignment="1">
      <alignment horizontal="right"/>
    </xf>
    <xf numFmtId="5" fontId="4" fillId="0" borderId="23" xfId="6" applyNumberFormat="1" applyFont="1" applyBorder="1"/>
    <xf numFmtId="5" fontId="4" fillId="0" borderId="14" xfId="7" applyNumberFormat="1" applyFont="1" applyBorder="1"/>
    <xf numFmtId="41" fontId="9" fillId="0" borderId="18" xfId="4" applyNumberFormat="1" applyFont="1" applyFill="1" applyBorder="1" applyAlignment="1">
      <alignment horizontal="right"/>
    </xf>
    <xf numFmtId="41" fontId="13" fillId="0" borderId="18" xfId="4" applyNumberFormat="1" applyFont="1" applyBorder="1"/>
    <xf numFmtId="41" fontId="9" fillId="0" borderId="1" xfId="4" applyNumberFormat="1" applyFont="1" applyFill="1" applyBorder="1" applyAlignment="1">
      <alignment horizontal="right"/>
    </xf>
    <xf numFmtId="42" fontId="8" fillId="0" borderId="15" xfId="4" applyNumberFormat="1" applyFont="1" applyFill="1" applyBorder="1" applyAlignment="1">
      <alignment horizontal="right"/>
    </xf>
    <xf numFmtId="42" fontId="8" fillId="0" borderId="23" xfId="4" applyNumberFormat="1" applyFont="1" applyFill="1" applyBorder="1" applyAlignment="1">
      <alignment horizontal="right"/>
    </xf>
    <xf numFmtId="42" fontId="8" fillId="0" borderId="3" xfId="4" applyNumberFormat="1" applyFont="1" applyFill="1" applyBorder="1" applyAlignment="1">
      <alignment horizontal="right"/>
    </xf>
    <xf numFmtId="41" fontId="9" fillId="0" borderId="51" xfId="4" applyNumberFormat="1" applyFont="1" applyFill="1" applyBorder="1" applyAlignment="1">
      <alignment horizontal="right"/>
    </xf>
    <xf numFmtId="41" fontId="0" fillId="0" borderId="54" xfId="4" applyNumberFormat="1" applyFont="1" applyFill="1" applyBorder="1"/>
    <xf numFmtId="41" fontId="0" fillId="0" borderId="18" xfId="4" applyNumberFormat="1" applyFont="1" applyFill="1" applyBorder="1"/>
    <xf numFmtId="41" fontId="12" fillId="0" borderId="51" xfId="4" applyNumberFormat="1" applyFont="1" applyFill="1" applyBorder="1"/>
    <xf numFmtId="41" fontId="0" fillId="0" borderId="51" xfId="4" applyNumberFormat="1" applyFont="1" applyFill="1" applyBorder="1"/>
    <xf numFmtId="41" fontId="12" fillId="0" borderId="18" xfId="4" applyNumberFormat="1" applyFont="1" applyFill="1" applyBorder="1"/>
    <xf numFmtId="41" fontId="9" fillId="0" borderId="43" xfId="4" applyNumberFormat="1" applyFont="1" applyFill="1" applyBorder="1" applyAlignment="1">
      <alignment horizontal="right"/>
    </xf>
    <xf numFmtId="42" fontId="8" fillId="0" borderId="52" xfId="4" applyNumberFormat="1" applyFont="1" applyFill="1" applyBorder="1" applyAlignment="1">
      <alignment horizontal="right"/>
    </xf>
    <xf numFmtId="42" fontId="3" fillId="0" borderId="55" xfId="4" applyNumberFormat="1" applyFont="1" applyFill="1" applyBorder="1"/>
    <xf numFmtId="42" fontId="3" fillId="0" borderId="56" xfId="4" applyNumberFormat="1" applyFont="1" applyFill="1" applyBorder="1"/>
    <xf numFmtId="42" fontId="3" fillId="0" borderId="15" xfId="4" applyNumberFormat="1" applyFont="1" applyFill="1" applyBorder="1"/>
    <xf numFmtId="42" fontId="8" fillId="0" borderId="24" xfId="4" applyNumberFormat="1" applyFont="1" applyFill="1" applyBorder="1"/>
    <xf numFmtId="42" fontId="8" fillId="0" borderId="25" xfId="4" applyNumberFormat="1" applyFont="1" applyFill="1" applyBorder="1"/>
    <xf numFmtId="42" fontId="3" fillId="0" borderId="58" xfId="4" applyNumberFormat="1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6" fontId="0" fillId="0" borderId="1" xfId="1" applyNumberFormat="1" applyFont="1" applyFill="1" applyBorder="1"/>
    <xf numFmtId="0" fontId="8" fillId="0" borderId="3" xfId="8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1" fontId="13" fillId="0" borderId="18" xfId="0" applyNumberFormat="1" applyFont="1" applyBorder="1"/>
    <xf numFmtId="41" fontId="13" fillId="0" borderId="0" xfId="0" applyNumberFormat="1" applyFont="1"/>
    <xf numFmtId="41" fontId="9" fillId="0" borderId="21" xfId="4" applyNumberFormat="1" applyFont="1" applyFill="1" applyBorder="1" applyAlignment="1">
      <alignment horizontal="right"/>
    </xf>
    <xf numFmtId="41" fontId="0" fillId="0" borderId="1" xfId="4" applyNumberFormat="1" applyFont="1" applyFill="1" applyBorder="1"/>
    <xf numFmtId="41" fontId="0" fillId="0" borderId="56" xfId="4" applyNumberFormat="1" applyFont="1" applyFill="1" applyBorder="1"/>
    <xf numFmtId="37" fontId="4" fillId="0" borderId="1" xfId="0" applyNumberFormat="1" applyFont="1" applyBorder="1" applyAlignment="1">
      <alignment horizontal="right"/>
    </xf>
    <xf numFmtId="5" fontId="4" fillId="0" borderId="1" xfId="7" applyNumberFormat="1" applyFont="1" applyBorder="1"/>
    <xf numFmtId="5" fontId="4" fillId="0" borderId="1" xfId="7" applyNumberFormat="1" applyFont="1" applyFill="1" applyBorder="1"/>
    <xf numFmtId="5" fontId="4" fillId="0" borderId="16" xfId="7" applyNumberFormat="1" applyFont="1" applyBorder="1"/>
    <xf numFmtId="5" fontId="1" fillId="0" borderId="13" xfId="0" applyNumberFormat="1" applyFont="1" applyBorder="1"/>
    <xf numFmtId="37" fontId="1" fillId="0" borderId="1" xfId="0" applyNumberFormat="1" applyFont="1" applyBorder="1" applyAlignment="1">
      <alignment horizontal="center"/>
    </xf>
    <xf numFmtId="5" fontId="1" fillId="0" borderId="19" xfId="0" applyNumberFormat="1" applyFont="1" applyBorder="1"/>
    <xf numFmtId="0" fontId="1" fillId="0" borderId="20" xfId="0" applyFont="1" applyBorder="1"/>
    <xf numFmtId="5" fontId="1" fillId="4" borderId="1" xfId="0" applyNumberFormat="1" applyFont="1" applyFill="1" applyBorder="1"/>
    <xf numFmtId="5" fontId="1" fillId="0" borderId="4" xfId="0" applyNumberFormat="1" applyFont="1" applyBorder="1" applyAlignment="1">
      <alignment horizontal="left"/>
    </xf>
    <xf numFmtId="37" fontId="1" fillId="0" borderId="18" xfId="0" applyNumberFormat="1" applyFont="1" applyBorder="1" applyAlignment="1">
      <alignment horizontal="center"/>
    </xf>
    <xf numFmtId="5" fontId="1" fillId="0" borderId="19" xfId="0" applyNumberFormat="1" applyFont="1" applyBorder="1" applyAlignment="1">
      <alignment horizontal="left"/>
    </xf>
    <xf numFmtId="42" fontId="3" fillId="0" borderId="52" xfId="4" applyNumberFormat="1" applyFont="1" applyFill="1" applyBorder="1"/>
    <xf numFmtId="167" fontId="4" fillId="0" borderId="8" xfId="4" applyNumberFormat="1" applyFont="1" applyFill="1" applyBorder="1"/>
    <xf numFmtId="0" fontId="4" fillId="0" borderId="31" xfId="0" applyFon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2" xfId="0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1" xfId="0" applyBorder="1" applyAlignment="1">
      <alignment horizontal="right"/>
    </xf>
    <xf numFmtId="14" fontId="0" fillId="0" borderId="33" xfId="0" applyNumberFormat="1" applyBorder="1" applyAlignment="1">
      <alignment horizontal="right"/>
    </xf>
    <xf numFmtId="14" fontId="0" fillId="0" borderId="34" xfId="0" applyNumberFormat="1" applyBorder="1" applyAlignment="1">
      <alignment horizontal="right"/>
    </xf>
    <xf numFmtId="14" fontId="0" fillId="0" borderId="35" xfId="0" applyNumberFormat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3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1" fillId="0" borderId="19" xfId="0" applyFont="1" applyFill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3" fillId="0" borderId="43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5" xfId="0" applyFont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38" xfId="0" applyFon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39" xfId="0" applyFill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5" fontId="5" fillId="0" borderId="24" xfId="0" applyNumberFormat="1" applyFont="1" applyBorder="1" applyAlignment="1">
      <alignment horizontal="center"/>
    </xf>
    <xf numFmtId="5" fontId="5" fillId="0" borderId="25" xfId="0" applyNumberFormat="1" applyFont="1" applyBorder="1" applyAlignment="1">
      <alignment horizontal="center"/>
    </xf>
    <xf numFmtId="5" fontId="5" fillId="0" borderId="48" xfId="0" applyNumberFormat="1" applyFont="1" applyBorder="1" applyAlignment="1">
      <alignment horizontal="center"/>
    </xf>
    <xf numFmtId="0" fontId="10" fillId="0" borderId="2" xfId="8" applyFont="1" applyFill="1" applyBorder="1" applyAlignment="1">
      <alignment horizontal="center"/>
    </xf>
    <xf numFmtId="0" fontId="10" fillId="0" borderId="3" xfId="8" applyFont="1" applyFill="1" applyBorder="1" applyAlignment="1">
      <alignment horizontal="center"/>
    </xf>
    <xf numFmtId="0" fontId="10" fillId="0" borderId="24" xfId="8" applyFont="1" applyFill="1" applyBorder="1" applyAlignment="1">
      <alignment horizontal="center"/>
    </xf>
    <xf numFmtId="0" fontId="10" fillId="0" borderId="49" xfId="8" applyFont="1" applyFill="1" applyBorder="1" applyAlignment="1">
      <alignment horizontal="center"/>
    </xf>
  </cellXfs>
  <cellStyles count="10">
    <cellStyle name="Comma" xfId="1" builtinId="3"/>
    <cellStyle name="Comma 2" xfId="2"/>
    <cellStyle name="Comma 3" xfId="3"/>
    <cellStyle name="Currency" xfId="4" builtinId="4"/>
    <cellStyle name="Currency 2" xfId="5"/>
    <cellStyle name="Currency 2 2" xfId="6"/>
    <cellStyle name="Currency 3" xfId="7"/>
    <cellStyle name="Normal" xfId="0" builtinId="0"/>
    <cellStyle name="Normal_EPCWID_Budget_Accounts" xfId="8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opLeftCell="A22" workbookViewId="0">
      <selection activeCell="H46" sqref="H46"/>
    </sheetView>
  </sheetViews>
  <sheetFormatPr defaultRowHeight="12.75"/>
  <cols>
    <col min="1" max="1" width="4.28515625" customWidth="1"/>
    <col min="2" max="2" width="9" customWidth="1"/>
    <col min="3" max="3" width="12.140625" customWidth="1"/>
    <col min="4" max="4" width="11" customWidth="1"/>
    <col min="6" max="6" width="11.42578125" bestFit="1" customWidth="1"/>
    <col min="7" max="8" width="15.140625" style="1" bestFit="1" customWidth="1"/>
  </cols>
  <sheetData>
    <row r="1" spans="1:8" ht="16.899999999999999" customHeight="1" thickBot="1">
      <c r="A1" t="s">
        <v>135</v>
      </c>
      <c r="B1" s="207" t="s">
        <v>192</v>
      </c>
      <c r="C1" s="208"/>
      <c r="D1" s="208"/>
      <c r="E1" s="208"/>
      <c r="F1" s="208"/>
      <c r="G1" s="208"/>
      <c r="H1" s="209"/>
    </row>
    <row r="2" spans="1:8" ht="16.899999999999999" customHeight="1">
      <c r="A2">
        <v>2</v>
      </c>
      <c r="B2" s="7" t="s">
        <v>3</v>
      </c>
      <c r="C2" s="8"/>
      <c r="D2" s="10">
        <v>25</v>
      </c>
      <c r="E2" s="8" t="s">
        <v>0</v>
      </c>
      <c r="F2" s="9">
        <v>65000</v>
      </c>
      <c r="G2" s="10" t="s">
        <v>5</v>
      </c>
      <c r="H2" s="25">
        <f>+F2*D2</f>
        <v>1625000</v>
      </c>
    </row>
    <row r="3" spans="1:8" ht="16.899999999999999" customHeight="1" thickBot="1">
      <c r="A3">
        <f t="shared" ref="A3:A50" si="0">+A2+1</f>
        <v>3</v>
      </c>
      <c r="B3" s="19" t="s">
        <v>2</v>
      </c>
      <c r="C3" s="4"/>
      <c r="D3" s="20">
        <v>20</v>
      </c>
      <c r="E3" s="4" t="s">
        <v>1</v>
      </c>
      <c r="F3" s="154">
        <v>61000</v>
      </c>
      <c r="G3" s="20" t="s">
        <v>6</v>
      </c>
      <c r="H3" s="26">
        <f>+F3*D3</f>
        <v>1220000</v>
      </c>
    </row>
    <row r="4" spans="1:8" ht="16.899999999999999" customHeight="1" thickBot="1">
      <c r="A4">
        <f t="shared" si="0"/>
        <v>4</v>
      </c>
      <c r="B4" s="5" t="s">
        <v>7</v>
      </c>
      <c r="C4" s="6"/>
      <c r="D4" s="22"/>
      <c r="E4" s="6"/>
      <c r="F4" s="55" t="s">
        <v>4</v>
      </c>
      <c r="G4" s="23"/>
      <c r="H4" s="27">
        <f>+H3+H2</f>
        <v>2845000</v>
      </c>
    </row>
    <row r="5" spans="1:8" ht="16.899999999999999" customHeight="1" thickBot="1">
      <c r="A5">
        <f t="shared" si="0"/>
        <v>5</v>
      </c>
      <c r="B5" s="210" t="s">
        <v>8</v>
      </c>
      <c r="C5" s="211"/>
      <c r="D5" s="211"/>
      <c r="E5" s="211"/>
      <c r="F5" s="211"/>
      <c r="G5" s="212"/>
      <c r="H5" s="21">
        <f>+H3/H4</f>
        <v>0.4288224956063269</v>
      </c>
    </row>
    <row r="6" spans="1:8" ht="16.899999999999999" customHeight="1" thickBot="1">
      <c r="A6">
        <f t="shared" si="0"/>
        <v>6</v>
      </c>
      <c r="B6" s="15"/>
      <c r="C6" s="16"/>
      <c r="D6" s="16"/>
      <c r="E6" s="16"/>
      <c r="F6" s="16"/>
      <c r="G6" s="17"/>
      <c r="H6" s="18"/>
    </row>
    <row r="7" spans="1:8" ht="16.899999999999999" customHeight="1">
      <c r="A7">
        <f t="shared" si="0"/>
        <v>7</v>
      </c>
      <c r="B7" s="205" t="s">
        <v>184</v>
      </c>
      <c r="C7" s="206"/>
      <c r="D7" s="206"/>
      <c r="E7" s="206"/>
      <c r="F7" s="206"/>
      <c r="G7" s="206"/>
      <c r="H7" s="104">
        <v>4092263.79</v>
      </c>
    </row>
    <row r="8" spans="1:8" ht="16.899999999999999" customHeight="1">
      <c r="A8">
        <f t="shared" si="0"/>
        <v>8</v>
      </c>
      <c r="B8" s="222" t="s">
        <v>185</v>
      </c>
      <c r="C8" s="223"/>
      <c r="D8" s="223"/>
      <c r="E8" s="223"/>
      <c r="F8" s="223"/>
      <c r="G8" s="224"/>
      <c r="H8" s="105">
        <v>1850633.2</v>
      </c>
    </row>
    <row r="9" spans="1:8" ht="16.899999999999999" customHeight="1">
      <c r="A9">
        <f t="shared" si="0"/>
        <v>9</v>
      </c>
      <c r="B9" s="222" t="s">
        <v>186</v>
      </c>
      <c r="C9" s="223"/>
      <c r="D9" s="223"/>
      <c r="E9" s="223"/>
      <c r="F9" s="223"/>
      <c r="G9" s="224"/>
      <c r="H9" s="105">
        <v>1139.95</v>
      </c>
    </row>
    <row r="10" spans="1:8" ht="16.899999999999999" customHeight="1">
      <c r="A10">
        <f t="shared" si="0"/>
        <v>10</v>
      </c>
      <c r="B10" s="199" t="s">
        <v>187</v>
      </c>
      <c r="C10" s="186"/>
      <c r="D10" s="186"/>
      <c r="E10" s="186"/>
      <c r="F10" s="186"/>
      <c r="G10" s="186"/>
      <c r="H10" s="106">
        <v>1700</v>
      </c>
    </row>
    <row r="11" spans="1:8" ht="16.899999999999999" customHeight="1" thickBot="1">
      <c r="A11">
        <f t="shared" si="0"/>
        <v>11</v>
      </c>
      <c r="B11" s="217" t="s">
        <v>188</v>
      </c>
      <c r="C11" s="218"/>
      <c r="D11" s="218"/>
      <c r="E11" s="218"/>
      <c r="F11" s="218"/>
      <c r="G11" s="218"/>
      <c r="H11" s="106">
        <v>266324</v>
      </c>
    </row>
    <row r="12" spans="1:8" ht="16.899999999999999" customHeight="1">
      <c r="A12">
        <f t="shared" si="0"/>
        <v>12</v>
      </c>
      <c r="B12" s="219" t="s">
        <v>193</v>
      </c>
      <c r="C12" s="220"/>
      <c r="D12" s="220"/>
      <c r="E12" s="220"/>
      <c r="F12" s="220"/>
      <c r="G12" s="220"/>
      <c r="H12" s="107">
        <f>SUM(H7:H11)</f>
        <v>6212060.9400000004</v>
      </c>
    </row>
    <row r="13" spans="1:8" ht="16.899999999999999" customHeight="1" thickBot="1">
      <c r="A13">
        <f t="shared" si="0"/>
        <v>13</v>
      </c>
      <c r="B13" s="179" t="s">
        <v>158</v>
      </c>
      <c r="C13" s="180"/>
      <c r="D13" s="180"/>
      <c r="E13" s="180"/>
      <c r="F13" s="180"/>
      <c r="G13" s="180"/>
      <c r="H13" s="175">
        <v>-250811</v>
      </c>
    </row>
    <row r="14" spans="1:8" ht="16.899999999999999" customHeight="1" thickBot="1">
      <c r="A14">
        <f t="shared" si="0"/>
        <v>14</v>
      </c>
      <c r="B14" s="179" t="s">
        <v>159</v>
      </c>
      <c r="C14" s="180"/>
      <c r="D14" s="180"/>
      <c r="E14" s="180"/>
      <c r="F14" s="180"/>
      <c r="G14" s="180"/>
      <c r="H14" s="108">
        <f>+H12+H13</f>
        <v>5961249.9400000004</v>
      </c>
    </row>
    <row r="15" spans="1:8" ht="16.899999999999999" customHeight="1">
      <c r="A15">
        <f>+A14+1</f>
        <v>15</v>
      </c>
      <c r="B15" s="205" t="s">
        <v>160</v>
      </c>
      <c r="C15" s="206"/>
      <c r="D15" s="206"/>
      <c r="E15" s="206"/>
      <c r="F15" s="206"/>
      <c r="G15" s="206"/>
      <c r="H15" s="54">
        <v>6643777.3200000003</v>
      </c>
    </row>
    <row r="16" spans="1:8" ht="16.899999999999999" customHeight="1">
      <c r="A16">
        <f t="shared" si="0"/>
        <v>16</v>
      </c>
      <c r="B16" s="185" t="s">
        <v>161</v>
      </c>
      <c r="C16" s="186"/>
      <c r="D16" s="186"/>
      <c r="E16" s="186"/>
      <c r="F16" s="186"/>
      <c r="G16" s="186"/>
      <c r="H16" s="52">
        <v>805376.94</v>
      </c>
    </row>
    <row r="17" spans="1:8" ht="16.899999999999999" customHeight="1">
      <c r="A17">
        <f t="shared" si="0"/>
        <v>17</v>
      </c>
      <c r="B17" s="185" t="s">
        <v>162</v>
      </c>
      <c r="C17" s="186"/>
      <c r="D17" s="186"/>
      <c r="E17" s="186"/>
      <c r="F17" s="186"/>
      <c r="G17" s="186"/>
      <c r="H17" s="52">
        <v>1199.6600000000001</v>
      </c>
    </row>
    <row r="18" spans="1:8" ht="16.899999999999999" customHeight="1">
      <c r="A18">
        <f t="shared" si="0"/>
        <v>18</v>
      </c>
      <c r="B18" s="185" t="s">
        <v>163</v>
      </c>
      <c r="C18" s="186"/>
      <c r="D18" s="186"/>
      <c r="E18" s="186"/>
      <c r="F18" s="186"/>
      <c r="G18" s="186"/>
      <c r="H18" s="72">
        <v>1700</v>
      </c>
    </row>
    <row r="19" spans="1:8" ht="16.899999999999999" customHeight="1" thickBot="1">
      <c r="A19">
        <f t="shared" si="0"/>
        <v>19</v>
      </c>
      <c r="B19" s="221" t="s">
        <v>164</v>
      </c>
      <c r="C19" s="218"/>
      <c r="D19" s="218"/>
      <c r="E19" s="218"/>
      <c r="F19" s="218"/>
      <c r="G19" s="218"/>
      <c r="H19" s="53">
        <v>265926.81</v>
      </c>
    </row>
    <row r="20" spans="1:8" ht="16.899999999999999" customHeight="1">
      <c r="A20">
        <f t="shared" si="0"/>
        <v>20</v>
      </c>
      <c r="B20" s="200" t="s">
        <v>165</v>
      </c>
      <c r="C20" s="201"/>
      <c r="D20" s="201"/>
      <c r="E20" s="201"/>
      <c r="F20" s="201"/>
      <c r="G20" s="202"/>
      <c r="H20" s="51">
        <f>SUM(H15:H19)</f>
        <v>7717980.7299999995</v>
      </c>
    </row>
    <row r="21" spans="1:8" ht="16.899999999999999" customHeight="1" thickBot="1">
      <c r="A21">
        <f>+A20+1</f>
        <v>21</v>
      </c>
      <c r="B21" s="203" t="s">
        <v>166</v>
      </c>
      <c r="C21" s="204"/>
      <c r="D21" s="204"/>
      <c r="E21" s="204"/>
      <c r="F21" s="204"/>
      <c r="G21" s="204"/>
      <c r="H21" s="103">
        <f>+H14-H20</f>
        <v>-1756730.7899999991</v>
      </c>
    </row>
    <row r="22" spans="1:8" ht="16.899999999999999" customHeight="1">
      <c r="A22">
        <f>+A21+1</f>
        <v>22</v>
      </c>
      <c r="B22" s="213" t="s">
        <v>167</v>
      </c>
      <c r="C22" s="214"/>
      <c r="D22" s="214"/>
      <c r="E22" s="214"/>
      <c r="F22" s="214"/>
      <c r="G22" s="214"/>
      <c r="H22" s="215"/>
    </row>
    <row r="23" spans="1:8" ht="16.899999999999999" customHeight="1">
      <c r="A23">
        <f t="shared" si="0"/>
        <v>23</v>
      </c>
      <c r="B23" s="190" t="str">
        <f>+Revenue!A3</f>
        <v>40100 - Land Assessments</v>
      </c>
      <c r="C23" s="191"/>
      <c r="D23" s="191"/>
      <c r="E23" s="191"/>
      <c r="F23" s="191"/>
      <c r="G23" s="28">
        <f>+H2</f>
        <v>1625000</v>
      </c>
      <c r="H23" s="14"/>
    </row>
    <row r="24" spans="1:8" ht="16.899999999999999" customHeight="1">
      <c r="A24">
        <f t="shared" si="0"/>
        <v>24</v>
      </c>
      <c r="B24" s="190" t="str">
        <f>+Revenue!A8</f>
        <v>40150 - Water Use Assessments</v>
      </c>
      <c r="C24" s="191"/>
      <c r="D24" s="191"/>
      <c r="E24" s="191"/>
      <c r="F24" s="191"/>
      <c r="G24" s="28">
        <f>+H3</f>
        <v>1220000</v>
      </c>
      <c r="H24" s="14"/>
    </row>
    <row r="25" spans="1:8" ht="16.899999999999999" customHeight="1">
      <c r="A25">
        <f t="shared" si="0"/>
        <v>25</v>
      </c>
      <c r="B25" s="190" t="str">
        <f>+Revenue!A13</f>
        <v>40200 - Other Assessment Fees</v>
      </c>
      <c r="C25" s="191"/>
      <c r="D25" s="191"/>
      <c r="E25" s="191"/>
      <c r="F25" s="191"/>
      <c r="G25" s="28">
        <f>+Revenue!F17</f>
        <v>713100</v>
      </c>
      <c r="H25" s="14"/>
    </row>
    <row r="26" spans="1:8" ht="16.899999999999999" customHeight="1">
      <c r="A26">
        <f t="shared" si="0"/>
        <v>26</v>
      </c>
      <c r="B26" s="190" t="str">
        <f>+Revenue!A18</f>
        <v>40210 - Licensing Fees</v>
      </c>
      <c r="C26" s="191"/>
      <c r="D26" s="191"/>
      <c r="E26" s="191"/>
      <c r="F26" s="191"/>
      <c r="G26" s="28">
        <f>+Revenue!F27</f>
        <v>405000</v>
      </c>
      <c r="H26" s="14"/>
    </row>
    <row r="27" spans="1:8" ht="16.899999999999999" customHeight="1">
      <c r="A27">
        <f t="shared" si="0"/>
        <v>27</v>
      </c>
      <c r="B27" s="190" t="str">
        <f>+Revenue!A28</f>
        <v>40250 - Contract Revenue</v>
      </c>
      <c r="C27" s="191"/>
      <c r="D27" s="191"/>
      <c r="E27" s="191"/>
      <c r="F27" s="191"/>
      <c r="G27" s="28">
        <f>Revenue!F34</f>
        <v>398000</v>
      </c>
      <c r="H27" s="14"/>
    </row>
    <row r="28" spans="1:8" ht="16.899999999999999" customHeight="1">
      <c r="A28">
        <f t="shared" si="0"/>
        <v>28</v>
      </c>
      <c r="B28" s="190" t="str">
        <f>+Revenue!A35</f>
        <v>40300 - Administrative Revenue</v>
      </c>
      <c r="C28" s="191"/>
      <c r="D28" s="191"/>
      <c r="E28" s="191"/>
      <c r="F28" s="191"/>
      <c r="G28" s="28">
        <f>+Revenue!F44</f>
        <v>90300</v>
      </c>
      <c r="H28" s="14"/>
    </row>
    <row r="29" spans="1:8" ht="16.899999999999999" customHeight="1">
      <c r="A29">
        <f t="shared" si="0"/>
        <v>29</v>
      </c>
      <c r="B29" s="190" t="str">
        <f>+Revenue!A45</f>
        <v>40400 - Special &amp; Capital Projects</v>
      </c>
      <c r="C29" s="191"/>
      <c r="D29" s="191"/>
      <c r="E29" s="191"/>
      <c r="F29" s="191"/>
      <c r="G29" s="28">
        <f>+Revenue!F46</f>
        <v>200000</v>
      </c>
      <c r="H29" s="14"/>
    </row>
    <row r="30" spans="1:8" ht="16.899999999999999" customHeight="1">
      <c r="A30">
        <f>A29+1</f>
        <v>30</v>
      </c>
      <c r="B30" s="190" t="str">
        <f>+Revenue!A48</f>
        <v>40500 - Reimbursement Revenue</v>
      </c>
      <c r="C30" s="191"/>
      <c r="D30" s="191"/>
      <c r="E30" s="191"/>
      <c r="F30" s="191"/>
      <c r="G30" s="28">
        <f>Revenue!F53</f>
        <v>564800</v>
      </c>
      <c r="H30" s="14"/>
    </row>
    <row r="31" spans="1:8" ht="16.899999999999999" customHeight="1" thickBot="1">
      <c r="A31">
        <f t="shared" si="0"/>
        <v>31</v>
      </c>
      <c r="B31" s="11"/>
      <c r="C31" s="216" t="s">
        <v>10</v>
      </c>
      <c r="D31" s="216"/>
      <c r="E31" s="216"/>
      <c r="F31" s="216"/>
      <c r="G31" s="43">
        <f>SUM(G23:G30)</f>
        <v>5216200</v>
      </c>
      <c r="H31" s="44"/>
    </row>
    <row r="32" spans="1:8" ht="16.899999999999999" customHeight="1">
      <c r="A32">
        <f t="shared" si="0"/>
        <v>32</v>
      </c>
      <c r="B32" s="193" t="s">
        <v>168</v>
      </c>
      <c r="C32" s="194"/>
      <c r="D32" s="194"/>
      <c r="E32" s="194"/>
      <c r="F32" s="194"/>
      <c r="G32" s="194"/>
      <c r="H32" s="195"/>
    </row>
    <row r="33" spans="1:8" ht="16.899999999999999" customHeight="1">
      <c r="A33">
        <f t="shared" si="0"/>
        <v>33</v>
      </c>
      <c r="B33" s="187" t="str">
        <f>+Expense!A3</f>
        <v>60100 - Administrative</v>
      </c>
      <c r="C33" s="188"/>
      <c r="D33" s="188"/>
      <c r="E33" s="188"/>
      <c r="F33" s="188"/>
      <c r="G33" s="189"/>
      <c r="H33" s="14">
        <f>Expense!F17</f>
        <v>237100</v>
      </c>
    </row>
    <row r="34" spans="1:8" ht="16.899999999999999" customHeight="1">
      <c r="A34">
        <f t="shared" si="0"/>
        <v>34</v>
      </c>
      <c r="B34" s="187" t="str">
        <f>+Expense!A18</f>
        <v>60200 - Contract Services</v>
      </c>
      <c r="C34" s="188"/>
      <c r="D34" s="188"/>
      <c r="E34" s="188"/>
      <c r="F34" s="188"/>
      <c r="G34" s="189"/>
      <c r="H34" s="14">
        <f>Expense!F22</f>
        <v>20100</v>
      </c>
    </row>
    <row r="35" spans="1:8" ht="16.899999999999999" customHeight="1">
      <c r="A35">
        <f t="shared" si="0"/>
        <v>35</v>
      </c>
      <c r="B35" s="187" t="str">
        <f>+Expense!A23</f>
        <v>60300 - Consultant Fees</v>
      </c>
      <c r="C35" s="188"/>
      <c r="D35" s="188"/>
      <c r="E35" s="188"/>
      <c r="F35" s="188"/>
      <c r="G35" s="189"/>
      <c r="H35" s="14">
        <f>Expense!F27</f>
        <v>125000</v>
      </c>
    </row>
    <row r="36" spans="1:8" ht="16.899999999999999" customHeight="1">
      <c r="A36">
        <f t="shared" si="0"/>
        <v>36</v>
      </c>
      <c r="B36" s="187" t="str">
        <f>+Expense!A28</f>
        <v>60500 - Governmental Fees</v>
      </c>
      <c r="C36" s="188"/>
      <c r="D36" s="188"/>
      <c r="E36" s="188"/>
      <c r="F36" s="188"/>
      <c r="G36" s="189"/>
      <c r="H36" s="14">
        <f>Expense!F34</f>
        <v>261110</v>
      </c>
    </row>
    <row r="37" spans="1:8" ht="16.899999999999999" customHeight="1">
      <c r="A37">
        <f t="shared" si="0"/>
        <v>37</v>
      </c>
      <c r="B37" s="187" t="str">
        <f>+Expense!A35</f>
        <v>60600 - Insurance Expense</v>
      </c>
      <c r="C37" s="188"/>
      <c r="D37" s="188"/>
      <c r="E37" s="188"/>
      <c r="F37" s="188"/>
      <c r="G37" s="189"/>
      <c r="H37" s="14">
        <f>Expense!F39</f>
        <v>315600</v>
      </c>
    </row>
    <row r="38" spans="1:8" ht="16.899999999999999" customHeight="1">
      <c r="A38">
        <f t="shared" si="0"/>
        <v>38</v>
      </c>
      <c r="B38" s="187" t="str">
        <f>+Expense!A40</f>
        <v>60700 - Legal Fees</v>
      </c>
      <c r="C38" s="188"/>
      <c r="D38" s="188"/>
      <c r="E38" s="188"/>
      <c r="F38" s="188"/>
      <c r="G38" s="189"/>
      <c r="H38" s="14">
        <f>Expense!F45</f>
        <v>485000</v>
      </c>
    </row>
    <row r="39" spans="1:8" ht="16.899999999999999" customHeight="1">
      <c r="A39">
        <f t="shared" si="0"/>
        <v>39</v>
      </c>
      <c r="B39" s="187" t="str">
        <f>+Expense!A46</f>
        <v>60900 - Payroll Expense</v>
      </c>
      <c r="C39" s="188"/>
      <c r="D39" s="188"/>
      <c r="E39" s="188"/>
      <c r="F39" s="188"/>
      <c r="G39" s="189"/>
      <c r="H39" s="14">
        <f>Expense!F52</f>
        <v>3926700</v>
      </c>
    </row>
    <row r="40" spans="1:8" ht="16.899999999999999" customHeight="1">
      <c r="A40">
        <f t="shared" si="0"/>
        <v>40</v>
      </c>
      <c r="B40" s="187" t="str">
        <f>+Expense!A53</f>
        <v>61000 - Repair and Maintenance</v>
      </c>
      <c r="C40" s="188"/>
      <c r="D40" s="188"/>
      <c r="E40" s="188"/>
      <c r="F40" s="188"/>
      <c r="G40" s="189"/>
      <c r="H40" s="14">
        <f>Expense!F62</f>
        <v>238000</v>
      </c>
    </row>
    <row r="41" spans="1:8" ht="16.899999999999999" customHeight="1">
      <c r="A41">
        <f t="shared" si="0"/>
        <v>41</v>
      </c>
      <c r="B41" s="187" t="str">
        <f>+Expense!A63</f>
        <v>61100 - Equipment/Vehicle Maintenance</v>
      </c>
      <c r="C41" s="188"/>
      <c r="D41" s="188"/>
      <c r="E41" s="188"/>
      <c r="F41" s="188"/>
      <c r="G41" s="189"/>
      <c r="H41" s="14">
        <f>Expense!F67</f>
        <v>520000</v>
      </c>
    </row>
    <row r="42" spans="1:8" ht="16.899999999999999" customHeight="1">
      <c r="A42">
        <f t="shared" si="0"/>
        <v>42</v>
      </c>
      <c r="B42" s="187" t="str">
        <f>+Expense!A68</f>
        <v>61200 - Reimburseable Expenses</v>
      </c>
      <c r="C42" s="188"/>
      <c r="D42" s="188"/>
      <c r="E42" s="188"/>
      <c r="F42" s="188"/>
      <c r="G42" s="189"/>
      <c r="H42" s="14">
        <f>Expense!F71</f>
        <v>794800</v>
      </c>
    </row>
    <row r="43" spans="1:8" ht="16.899999999999999" customHeight="1">
      <c r="A43">
        <f t="shared" si="0"/>
        <v>43</v>
      </c>
      <c r="B43" s="187" t="str">
        <f>+Expense!A72</f>
        <v>61300 - Licensing</v>
      </c>
      <c r="C43" s="188"/>
      <c r="D43" s="188"/>
      <c r="E43" s="188"/>
      <c r="F43" s="188"/>
      <c r="G43" s="189"/>
      <c r="H43" s="14">
        <f>Expense!F78</f>
        <v>13500</v>
      </c>
    </row>
    <row r="44" spans="1:8" ht="16.899999999999999" customHeight="1">
      <c r="A44">
        <f t="shared" si="0"/>
        <v>44</v>
      </c>
      <c r="B44" s="187" t="str">
        <f>+Expense!A79</f>
        <v>61400 - Employee Allowances</v>
      </c>
      <c r="C44" s="188"/>
      <c r="D44" s="188"/>
      <c r="E44" s="188"/>
      <c r="F44" s="188"/>
      <c r="G44" s="189"/>
      <c r="H44" s="14">
        <f>Expense!F84</f>
        <v>619300</v>
      </c>
    </row>
    <row r="45" spans="1:8" ht="16.899999999999999" customHeight="1">
      <c r="A45">
        <f t="shared" si="0"/>
        <v>45</v>
      </c>
      <c r="B45" s="187" t="str">
        <f>+Expense!A85</f>
        <v>61500 - Capital Assets (see attached Sched. A)</v>
      </c>
      <c r="C45" s="188"/>
      <c r="D45" s="188"/>
      <c r="E45" s="188"/>
      <c r="F45" s="188"/>
      <c r="G45" s="189"/>
      <c r="H45" s="14">
        <f>'Capital_Expenses - Sched A'!I12</f>
        <v>533900</v>
      </c>
    </row>
    <row r="46" spans="1:8" ht="16.899999999999999" customHeight="1">
      <c r="A46">
        <f t="shared" si="0"/>
        <v>46</v>
      </c>
      <c r="B46" s="187" t="str">
        <f>+Expense!A88</f>
        <v>61600 - Capital Projects - (see Sched. A)</v>
      </c>
      <c r="C46" s="188"/>
      <c r="D46" s="188"/>
      <c r="E46" s="188"/>
      <c r="F46" s="188"/>
      <c r="G46" s="189"/>
      <c r="H46" s="14">
        <v>610000</v>
      </c>
    </row>
    <row r="47" spans="1:8" ht="16.899999999999999" customHeight="1" thickBot="1">
      <c r="A47">
        <f t="shared" si="0"/>
        <v>47</v>
      </c>
      <c r="B47" s="196" t="str">
        <f>+Expense!A95</f>
        <v>61700 - Well Maintenance and Fuel</v>
      </c>
      <c r="C47" s="197"/>
      <c r="D47" s="197"/>
      <c r="E47" s="197"/>
      <c r="F47" s="197"/>
      <c r="G47" s="198"/>
      <c r="H47" s="45">
        <f>Expense!F98</f>
        <v>584000</v>
      </c>
    </row>
    <row r="48" spans="1:8" ht="16.899999999999999" customHeight="1" thickBot="1">
      <c r="A48">
        <f t="shared" si="0"/>
        <v>48</v>
      </c>
      <c r="B48" s="5" t="s">
        <v>4</v>
      </c>
      <c r="C48" s="192" t="s">
        <v>10</v>
      </c>
      <c r="D48" s="192"/>
      <c r="E48" s="192"/>
      <c r="F48" s="192"/>
      <c r="G48" s="192"/>
      <c r="H48" s="46">
        <f>SUM(H33:H47)</f>
        <v>9284110</v>
      </c>
    </row>
    <row r="49" spans="1:8" ht="16.899999999999999" customHeight="1">
      <c r="A49">
        <f t="shared" si="0"/>
        <v>49</v>
      </c>
      <c r="B49" s="182" t="s">
        <v>169</v>
      </c>
      <c r="C49" s="183"/>
      <c r="D49" s="183"/>
      <c r="E49" s="183"/>
      <c r="F49" s="184"/>
      <c r="G49" s="47">
        <f>+H14+G31-H48</f>
        <v>1893339.9400000013</v>
      </c>
      <c r="H49" s="12"/>
    </row>
    <row r="50" spans="1:8" ht="16.899999999999999" customHeight="1" thickBot="1">
      <c r="A50">
        <f t="shared" si="0"/>
        <v>50</v>
      </c>
      <c r="B50" s="181" t="s">
        <v>170</v>
      </c>
      <c r="C50" s="177"/>
      <c r="D50" s="177"/>
      <c r="E50" s="177"/>
      <c r="F50" s="178"/>
      <c r="G50" s="24">
        <f>+G49-H14</f>
        <v>-4067909.9999999991</v>
      </c>
      <c r="H50" s="13"/>
    </row>
    <row r="51" spans="1:8" ht="13.5" thickBot="1">
      <c r="B51" s="176"/>
      <c r="C51" s="177"/>
      <c r="D51" s="177"/>
      <c r="E51" s="177"/>
      <c r="F51" s="178"/>
      <c r="G51" s="24"/>
      <c r="H51" s="13"/>
    </row>
    <row r="52" spans="1:8">
      <c r="G52" s="3"/>
      <c r="H52" s="3"/>
    </row>
    <row r="53" spans="1:8">
      <c r="G53" s="3"/>
      <c r="H53" s="3"/>
    </row>
    <row r="54" spans="1:8">
      <c r="G54" s="3"/>
      <c r="H54" s="3"/>
    </row>
  </sheetData>
  <mergeCells count="47">
    <mergeCell ref="B1:H1"/>
    <mergeCell ref="B5:G5"/>
    <mergeCell ref="B22:H22"/>
    <mergeCell ref="C31:F31"/>
    <mergeCell ref="B7:G7"/>
    <mergeCell ref="B11:G11"/>
    <mergeCell ref="B12:G12"/>
    <mergeCell ref="B16:G16"/>
    <mergeCell ref="B17:G17"/>
    <mergeCell ref="B19:G19"/>
    <mergeCell ref="B26:F26"/>
    <mergeCell ref="B30:F30"/>
    <mergeCell ref="B27:F27"/>
    <mergeCell ref="B28:F28"/>
    <mergeCell ref="B8:G8"/>
    <mergeCell ref="B9:G9"/>
    <mergeCell ref="B44:G44"/>
    <mergeCell ref="B45:G45"/>
    <mergeCell ref="B23:F23"/>
    <mergeCell ref="B39:G39"/>
    <mergeCell ref="B40:G40"/>
    <mergeCell ref="B41:G41"/>
    <mergeCell ref="B34:G34"/>
    <mergeCell ref="B35:G35"/>
    <mergeCell ref="B36:G36"/>
    <mergeCell ref="B10:G10"/>
    <mergeCell ref="B20:G20"/>
    <mergeCell ref="B21:G21"/>
    <mergeCell ref="B24:F24"/>
    <mergeCell ref="B25:F25"/>
    <mergeCell ref="B15:G15"/>
    <mergeCell ref="B51:F51"/>
    <mergeCell ref="B13:G13"/>
    <mergeCell ref="B14:G14"/>
    <mergeCell ref="B50:F50"/>
    <mergeCell ref="B49:F49"/>
    <mergeCell ref="B18:G18"/>
    <mergeCell ref="B37:G37"/>
    <mergeCell ref="B29:F29"/>
    <mergeCell ref="B38:G38"/>
    <mergeCell ref="C48:G48"/>
    <mergeCell ref="B32:H32"/>
    <mergeCell ref="B33:G33"/>
    <mergeCell ref="B46:G46"/>
    <mergeCell ref="B47:G47"/>
    <mergeCell ref="B42:G42"/>
    <mergeCell ref="B43:G43"/>
  </mergeCells>
  <phoneticPr fontId="2" type="noConversion"/>
  <printOptions gridLines="1"/>
  <pageMargins left="1.27" right="0.75" top="0.25" bottom="0.34" header="0.5" footer="0.28000000000000003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B12" sqref="B12"/>
    </sheetView>
  </sheetViews>
  <sheetFormatPr defaultRowHeight="12.75"/>
  <cols>
    <col min="1" max="1" width="2.7109375" customWidth="1"/>
    <col min="2" max="2" width="46.42578125" customWidth="1"/>
    <col min="3" max="4" width="8.7109375" customWidth="1"/>
    <col min="5" max="5" width="10.7109375" customWidth="1"/>
    <col min="6" max="9" width="14.28515625" customWidth="1"/>
    <col min="10" max="10" width="8" bestFit="1" customWidth="1"/>
    <col min="11" max="11" width="5.5703125" bestFit="1" customWidth="1"/>
    <col min="12" max="12" width="8.42578125" bestFit="1" customWidth="1"/>
  </cols>
  <sheetData>
    <row r="1" spans="2:12" ht="22.15" customHeight="1" thickBot="1">
      <c r="B1" s="225" t="s">
        <v>157</v>
      </c>
      <c r="C1" s="226"/>
      <c r="D1" s="226"/>
      <c r="E1" s="226"/>
      <c r="F1" s="226"/>
      <c r="G1" s="226"/>
      <c r="H1" s="226"/>
      <c r="I1" s="226"/>
      <c r="J1" s="226"/>
      <c r="K1" s="226"/>
      <c r="L1" s="227"/>
    </row>
    <row r="2" spans="2:12" ht="22.15" customHeight="1">
      <c r="B2" s="31" t="s">
        <v>9</v>
      </c>
      <c r="C2" s="32" t="s">
        <v>12</v>
      </c>
      <c r="D2" s="32" t="s">
        <v>13</v>
      </c>
      <c r="E2" s="32" t="s">
        <v>142</v>
      </c>
      <c r="F2" s="32" t="s">
        <v>143</v>
      </c>
      <c r="G2" s="32" t="s">
        <v>144</v>
      </c>
      <c r="H2" s="32" t="s">
        <v>149</v>
      </c>
      <c r="I2" s="32" t="s">
        <v>15</v>
      </c>
      <c r="J2" s="33" t="s">
        <v>16</v>
      </c>
      <c r="K2" s="33" t="s">
        <v>17</v>
      </c>
      <c r="L2" s="34" t="s">
        <v>18</v>
      </c>
    </row>
    <row r="3" spans="2:12" ht="22.15" customHeight="1">
      <c r="B3" s="169" t="s">
        <v>194</v>
      </c>
      <c r="C3" s="48">
        <v>3</v>
      </c>
      <c r="D3" s="74" t="s">
        <v>145</v>
      </c>
      <c r="E3" s="75">
        <v>55000</v>
      </c>
      <c r="F3" s="75">
        <f t="shared" ref="F3:F11" si="0">+E3*C3</f>
        <v>165000</v>
      </c>
      <c r="G3" s="75">
        <v>0</v>
      </c>
      <c r="H3" s="75">
        <v>0</v>
      </c>
      <c r="I3" s="75">
        <f t="shared" ref="I3:I11" si="1">+G3+F3</f>
        <v>165000</v>
      </c>
      <c r="J3" s="152"/>
      <c r="K3" s="152"/>
      <c r="L3" s="153"/>
    </row>
    <row r="4" spans="2:12" ht="22.15" customHeight="1">
      <c r="B4" s="168" t="s">
        <v>173</v>
      </c>
      <c r="C4" s="48">
        <v>2</v>
      </c>
      <c r="D4" s="74" t="s">
        <v>145</v>
      </c>
      <c r="E4" s="75">
        <v>40000</v>
      </c>
      <c r="F4" s="75">
        <f t="shared" si="0"/>
        <v>80000</v>
      </c>
      <c r="G4" s="75">
        <v>0</v>
      </c>
      <c r="H4" s="75">
        <v>0</v>
      </c>
      <c r="I4" s="75">
        <f t="shared" si="1"/>
        <v>80000</v>
      </c>
      <c r="J4" s="76"/>
      <c r="K4" s="75"/>
      <c r="L4" s="77"/>
    </row>
    <row r="5" spans="2:12" ht="22.15" customHeight="1">
      <c r="B5" s="166" t="s">
        <v>195</v>
      </c>
      <c r="C5" s="162">
        <v>1</v>
      </c>
      <c r="D5" s="167" t="s">
        <v>145</v>
      </c>
      <c r="E5" s="163">
        <v>90000</v>
      </c>
      <c r="F5" s="75">
        <f t="shared" si="0"/>
        <v>90000</v>
      </c>
      <c r="G5" s="163">
        <v>0</v>
      </c>
      <c r="H5" s="163">
        <v>0</v>
      </c>
      <c r="I5" s="75">
        <f t="shared" si="1"/>
        <v>90000</v>
      </c>
      <c r="J5" s="164"/>
      <c r="K5" s="163"/>
      <c r="L5" s="165"/>
    </row>
    <row r="6" spans="2:12" ht="22.15" customHeight="1">
      <c r="B6" s="166" t="s">
        <v>196</v>
      </c>
      <c r="C6" s="162">
        <v>1</v>
      </c>
      <c r="D6" s="167" t="s">
        <v>145</v>
      </c>
      <c r="E6" s="163">
        <v>85000</v>
      </c>
      <c r="F6" s="75">
        <f t="shared" ref="F6" si="2">+E6*C6</f>
        <v>85000</v>
      </c>
      <c r="G6" s="163">
        <v>0</v>
      </c>
      <c r="H6" s="163">
        <v>0</v>
      </c>
      <c r="I6" s="75">
        <f t="shared" ref="I6" si="3">+G6+F6</f>
        <v>85000</v>
      </c>
      <c r="J6" s="164"/>
      <c r="K6" s="163"/>
      <c r="L6" s="165"/>
    </row>
    <row r="7" spans="2:12" ht="22.15" customHeight="1">
      <c r="B7" s="166" t="s">
        <v>179</v>
      </c>
      <c r="C7" s="162">
        <v>3</v>
      </c>
      <c r="D7" s="167" t="s">
        <v>145</v>
      </c>
      <c r="E7" s="163">
        <v>5000</v>
      </c>
      <c r="F7" s="75">
        <f t="shared" si="0"/>
        <v>15000</v>
      </c>
      <c r="G7" s="163">
        <v>0</v>
      </c>
      <c r="H7" s="163">
        <v>0</v>
      </c>
      <c r="I7" s="75">
        <f t="shared" ref="I7" si="4">+G7+F7</f>
        <v>15000</v>
      </c>
      <c r="J7" s="164"/>
      <c r="K7" s="163"/>
      <c r="L7" s="165"/>
    </row>
    <row r="8" spans="2:12" ht="22.15" customHeight="1">
      <c r="B8" s="166" t="s">
        <v>174</v>
      </c>
      <c r="C8" s="162">
        <v>30</v>
      </c>
      <c r="D8" s="167" t="s">
        <v>145</v>
      </c>
      <c r="E8" s="163">
        <v>730</v>
      </c>
      <c r="F8" s="75">
        <f t="shared" si="0"/>
        <v>21900</v>
      </c>
      <c r="G8" s="163">
        <v>0</v>
      </c>
      <c r="H8" s="163">
        <v>0</v>
      </c>
      <c r="I8" s="75">
        <f t="shared" si="1"/>
        <v>21900</v>
      </c>
      <c r="J8" s="164"/>
      <c r="K8" s="163"/>
      <c r="L8" s="165"/>
    </row>
    <row r="9" spans="2:12" ht="22.15" customHeight="1">
      <c r="B9" s="166" t="s">
        <v>181</v>
      </c>
      <c r="C9" s="162">
        <v>1</v>
      </c>
      <c r="D9" s="167" t="s">
        <v>145</v>
      </c>
      <c r="E9" s="163">
        <v>21000</v>
      </c>
      <c r="F9" s="163">
        <f t="shared" si="0"/>
        <v>21000</v>
      </c>
      <c r="G9" s="163">
        <v>0</v>
      </c>
      <c r="H9" s="163">
        <v>0</v>
      </c>
      <c r="I9" s="75">
        <f t="shared" si="1"/>
        <v>21000</v>
      </c>
      <c r="J9" s="164"/>
      <c r="K9" s="163"/>
      <c r="L9" s="165"/>
    </row>
    <row r="10" spans="2:12" ht="22.15" customHeight="1">
      <c r="B10" s="166" t="s">
        <v>180</v>
      </c>
      <c r="C10" s="162">
        <v>1</v>
      </c>
      <c r="D10" s="167" t="s">
        <v>145</v>
      </c>
      <c r="E10" s="163">
        <v>50000</v>
      </c>
      <c r="F10" s="163">
        <f t="shared" si="0"/>
        <v>50000</v>
      </c>
      <c r="G10" s="163">
        <v>0</v>
      </c>
      <c r="H10" s="163">
        <v>0</v>
      </c>
      <c r="I10" s="163">
        <f t="shared" si="1"/>
        <v>50000</v>
      </c>
      <c r="J10" s="164"/>
      <c r="K10" s="163"/>
      <c r="L10" s="165"/>
    </row>
    <row r="11" spans="2:12" ht="22.15" customHeight="1">
      <c r="B11" s="166" t="s">
        <v>175</v>
      </c>
      <c r="C11" s="162">
        <v>10</v>
      </c>
      <c r="D11" s="167" t="s">
        <v>145</v>
      </c>
      <c r="E11" s="163">
        <v>600</v>
      </c>
      <c r="F11" s="163">
        <f t="shared" si="0"/>
        <v>6000</v>
      </c>
      <c r="G11" s="163">
        <v>0</v>
      </c>
      <c r="H11" s="163">
        <v>0</v>
      </c>
      <c r="I11" s="163">
        <f t="shared" si="1"/>
        <v>6000</v>
      </c>
      <c r="J11" s="164"/>
      <c r="K11" s="163"/>
      <c r="L11" s="165"/>
    </row>
    <row r="12" spans="2:12" ht="15" customHeight="1" thickBot="1">
      <c r="B12" s="90"/>
      <c r="C12" s="91"/>
      <c r="D12" s="170"/>
      <c r="E12" s="92" t="s">
        <v>14</v>
      </c>
      <c r="F12" s="93">
        <f>SUM(F3:F11)</f>
        <v>533900</v>
      </c>
      <c r="G12" s="93">
        <f>SUM(G3:G11)</f>
        <v>0</v>
      </c>
      <c r="H12" s="93">
        <f>SUM(H3:H11)</f>
        <v>0</v>
      </c>
      <c r="I12" s="93">
        <f>SUM(I3:I11)</f>
        <v>533900</v>
      </c>
      <c r="J12" s="93"/>
      <c r="K12" s="93"/>
      <c r="L12" s="94"/>
    </row>
    <row r="13" spans="2:12" ht="22.15" customHeight="1" thickBot="1">
      <c r="B13" s="228" t="s">
        <v>176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30"/>
    </row>
    <row r="14" spans="2:12" ht="22.15" customHeight="1">
      <c r="B14" s="171" t="s">
        <v>177</v>
      </c>
      <c r="C14" s="118">
        <v>1</v>
      </c>
      <c r="D14" s="119" t="s">
        <v>145</v>
      </c>
      <c r="E14" s="120">
        <v>0</v>
      </c>
      <c r="F14" s="121">
        <f>+E14*C14</f>
        <v>0</v>
      </c>
      <c r="G14" s="121">
        <v>0</v>
      </c>
      <c r="H14" s="121">
        <v>10000</v>
      </c>
      <c r="I14" s="121">
        <f>SUM(F14:H14)</f>
        <v>10000</v>
      </c>
      <c r="J14" s="122"/>
      <c r="K14" s="121"/>
      <c r="L14" s="123"/>
    </row>
    <row r="15" spans="2:12" ht="22.15" customHeight="1">
      <c r="B15" s="168" t="s">
        <v>182</v>
      </c>
      <c r="C15" s="48">
        <v>1</v>
      </c>
      <c r="D15" s="172" t="s">
        <v>178</v>
      </c>
      <c r="E15" s="85">
        <v>794800</v>
      </c>
      <c r="F15" s="80">
        <f t="shared" ref="F15:F22" si="5">+E15*C15</f>
        <v>794800</v>
      </c>
      <c r="G15" s="80">
        <v>0</v>
      </c>
      <c r="H15" s="80">
        <v>0</v>
      </c>
      <c r="I15" s="80">
        <f t="shared" ref="I15:I22" si="6">SUM(F15:H15)</f>
        <v>794800</v>
      </c>
      <c r="J15" s="86"/>
      <c r="K15" s="85"/>
      <c r="L15" s="82"/>
    </row>
    <row r="16" spans="2:12" ht="22.15" customHeight="1">
      <c r="B16" s="173" t="s">
        <v>183</v>
      </c>
      <c r="C16" s="83">
        <v>1</v>
      </c>
      <c r="D16" s="84" t="s">
        <v>145</v>
      </c>
      <c r="E16" s="76">
        <v>600000</v>
      </c>
      <c r="F16" s="80">
        <f>+E16*C16</f>
        <v>600000</v>
      </c>
      <c r="G16" s="80">
        <v>0</v>
      </c>
      <c r="H16" s="80">
        <v>0</v>
      </c>
      <c r="I16" s="80">
        <f t="shared" si="6"/>
        <v>600000</v>
      </c>
      <c r="J16" s="102"/>
      <c r="K16" s="101"/>
      <c r="L16" s="82"/>
    </row>
    <row r="17" spans="1:12" ht="22.15" customHeight="1">
      <c r="B17" s="36"/>
      <c r="C17" s="78"/>
      <c r="D17" s="79" t="s">
        <v>146</v>
      </c>
      <c r="E17" s="81">
        <v>0</v>
      </c>
      <c r="F17" s="80">
        <f>+E17*C17</f>
        <v>0</v>
      </c>
      <c r="G17" s="80">
        <f>+F17*0.1</f>
        <v>0</v>
      </c>
      <c r="H17" s="80">
        <v>0</v>
      </c>
      <c r="I17" s="80">
        <f t="shared" si="6"/>
        <v>0</v>
      </c>
      <c r="J17" s="102"/>
      <c r="K17" s="101"/>
      <c r="L17" s="82"/>
    </row>
    <row r="18" spans="1:12" ht="22.15" customHeight="1">
      <c r="B18" s="36"/>
      <c r="C18" s="78"/>
      <c r="D18" s="79" t="s">
        <v>150</v>
      </c>
      <c r="E18" s="37">
        <v>0</v>
      </c>
      <c r="F18" s="80">
        <f t="shared" si="5"/>
        <v>0</v>
      </c>
      <c r="G18" s="80">
        <v>0</v>
      </c>
      <c r="H18" s="80">
        <v>0</v>
      </c>
      <c r="I18" s="80">
        <f t="shared" si="6"/>
        <v>0</v>
      </c>
      <c r="J18" s="102"/>
      <c r="K18" s="101"/>
      <c r="L18" s="82"/>
    </row>
    <row r="19" spans="1:12" ht="22.15" customHeight="1">
      <c r="B19" s="36"/>
      <c r="C19" s="78"/>
      <c r="D19" s="79" t="s">
        <v>150</v>
      </c>
      <c r="E19" s="37">
        <v>0</v>
      </c>
      <c r="F19" s="80">
        <f t="shared" si="5"/>
        <v>0</v>
      </c>
      <c r="G19" s="80">
        <v>0</v>
      </c>
      <c r="H19" s="80">
        <v>0</v>
      </c>
      <c r="I19" s="80">
        <f t="shared" si="6"/>
        <v>0</v>
      </c>
      <c r="J19" s="102"/>
      <c r="K19" s="101"/>
      <c r="L19" s="82"/>
    </row>
    <row r="20" spans="1:12" ht="22.15" customHeight="1">
      <c r="B20" s="36"/>
      <c r="C20" s="78"/>
      <c r="D20" s="79" t="s">
        <v>145</v>
      </c>
      <c r="E20" s="37">
        <v>0</v>
      </c>
      <c r="F20" s="80">
        <f t="shared" si="5"/>
        <v>0</v>
      </c>
      <c r="G20" s="80">
        <f>+F20*0.1</f>
        <v>0</v>
      </c>
      <c r="H20" s="80">
        <v>0</v>
      </c>
      <c r="I20" s="80">
        <f t="shared" si="6"/>
        <v>0</v>
      </c>
      <c r="J20" s="102"/>
      <c r="K20" s="101"/>
      <c r="L20" s="82"/>
    </row>
    <row r="21" spans="1:12" ht="22.15" customHeight="1">
      <c r="B21" s="35"/>
      <c r="C21" s="83"/>
      <c r="D21" s="84" t="s">
        <v>145</v>
      </c>
      <c r="E21" s="76">
        <v>0</v>
      </c>
      <c r="F21" s="75">
        <f t="shared" si="5"/>
        <v>0</v>
      </c>
      <c r="G21" s="75">
        <f>+F21*0.1</f>
        <v>0</v>
      </c>
      <c r="H21" s="75">
        <v>0</v>
      </c>
      <c r="I21" s="80">
        <f t="shared" si="6"/>
        <v>0</v>
      </c>
      <c r="J21" s="102"/>
      <c r="K21" s="101"/>
      <c r="L21" s="82"/>
    </row>
    <row r="22" spans="1:12" ht="22.15" customHeight="1" thickBot="1">
      <c r="B22" s="124"/>
      <c r="C22" s="125"/>
      <c r="D22" s="126" t="s">
        <v>145</v>
      </c>
      <c r="E22" s="127">
        <v>0</v>
      </c>
      <c r="F22" s="128">
        <f t="shared" si="5"/>
        <v>0</v>
      </c>
      <c r="G22" s="128">
        <f>+F22*0.1</f>
        <v>0</v>
      </c>
      <c r="H22" s="128">
        <v>0</v>
      </c>
      <c r="I22" s="128">
        <f t="shared" si="6"/>
        <v>0</v>
      </c>
      <c r="J22" s="129"/>
      <c r="K22" s="130"/>
      <c r="L22" s="131"/>
    </row>
    <row r="23" spans="1:12" ht="15" customHeight="1">
      <c r="A23" s="89"/>
      <c r="B23" s="114"/>
      <c r="C23" s="114"/>
      <c r="D23" s="114"/>
      <c r="E23" s="115" t="s">
        <v>14</v>
      </c>
      <c r="F23" s="116">
        <f>SUM(F14:F22)</f>
        <v>1394800</v>
      </c>
      <c r="G23" s="116">
        <f>SUM(G14:G22)</f>
        <v>0</v>
      </c>
      <c r="H23" s="116">
        <f>SUM(H14:H22)</f>
        <v>10000</v>
      </c>
      <c r="I23" s="116">
        <f>SUM(I14:I22)</f>
        <v>1404800</v>
      </c>
      <c r="J23" s="114" t="s">
        <v>190</v>
      </c>
      <c r="K23" s="114"/>
      <c r="L23" s="117"/>
    </row>
    <row r="24" spans="1:12" ht="22.15" customHeight="1" thickBot="1">
      <c r="B24" s="95"/>
      <c r="C24" s="96"/>
      <c r="D24" s="96"/>
      <c r="E24" s="97" t="s">
        <v>147</v>
      </c>
      <c r="F24" s="98">
        <f>F12+F23</f>
        <v>1928700</v>
      </c>
      <c r="G24" s="98">
        <f>G12+G23</f>
        <v>0</v>
      </c>
      <c r="H24" s="98">
        <f>H12+H23</f>
        <v>10000</v>
      </c>
      <c r="I24" s="98">
        <f>I12+I23</f>
        <v>1938700</v>
      </c>
      <c r="J24" s="98"/>
      <c r="K24" s="98"/>
      <c r="L24" s="99"/>
    </row>
    <row r="25" spans="1:12">
      <c r="B25" s="30"/>
      <c r="C25" s="30"/>
      <c r="D25" s="30"/>
      <c r="E25" s="30"/>
      <c r="F25" s="29"/>
      <c r="G25" s="29"/>
      <c r="H25" s="29"/>
      <c r="I25" s="29"/>
      <c r="J25" s="87"/>
      <c r="K25" s="87"/>
      <c r="L25" s="87"/>
    </row>
    <row r="26" spans="1:12">
      <c r="B26" t="s">
        <v>191</v>
      </c>
      <c r="J26" s="88"/>
      <c r="L26" s="2" t="s">
        <v>4</v>
      </c>
    </row>
  </sheetData>
  <mergeCells count="2">
    <mergeCell ref="B1:L1"/>
    <mergeCell ref="B13:L13"/>
  </mergeCells>
  <pageMargins left="0.25" right="0.16" top="0.85" bottom="0.25" header="0.5" footer="0.5"/>
  <pageSetup scale="8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8"/>
  <sheetViews>
    <sheetView zoomScale="125" zoomScaleNormal="125" zoomScaleSheetLayoutView="100" workbookViewId="0">
      <pane xSplit="2" ySplit="2" topLeftCell="C42" activePane="bottomRight" state="frozen"/>
      <selection pane="topRight" activeCell="C1" sqref="C1"/>
      <selection pane="bottomLeft" activeCell="A2" sqref="A2"/>
      <selection pane="bottomRight" activeCell="E56" sqref="E56"/>
    </sheetView>
  </sheetViews>
  <sheetFormatPr defaultColWidth="8.85546875" defaultRowHeight="12.75"/>
  <cols>
    <col min="1" max="1" width="3.42578125" style="40" customWidth="1"/>
    <col min="2" max="2" width="43" style="39" customWidth="1"/>
    <col min="3" max="6" width="11.85546875" style="41" bestFit="1" customWidth="1"/>
    <col min="7" max="16384" width="8.85546875" style="39"/>
  </cols>
  <sheetData>
    <row r="1" spans="1:6" ht="13.5" thickBot="1">
      <c r="A1" s="56"/>
      <c r="B1" s="57"/>
      <c r="C1" s="58"/>
      <c r="D1" s="58"/>
      <c r="F1" s="58"/>
    </row>
    <row r="2" spans="1:6" s="38" customFormat="1" ht="76.150000000000006" customHeight="1" thickBot="1">
      <c r="A2" s="231" t="s">
        <v>11</v>
      </c>
      <c r="B2" s="232"/>
      <c r="C2" s="42" t="s">
        <v>189</v>
      </c>
      <c r="D2" s="42" t="s">
        <v>154</v>
      </c>
      <c r="E2" s="42" t="s">
        <v>171</v>
      </c>
      <c r="F2" s="42" t="s">
        <v>155</v>
      </c>
    </row>
    <row r="3" spans="1:6">
      <c r="A3" s="59" t="s">
        <v>19</v>
      </c>
      <c r="B3" s="60"/>
      <c r="C3" s="109"/>
      <c r="D3" s="109"/>
      <c r="E3" s="109"/>
      <c r="F3" s="109"/>
    </row>
    <row r="4" spans="1:6">
      <c r="A4" s="61"/>
      <c r="B4" s="50" t="s">
        <v>129</v>
      </c>
      <c r="C4" s="132">
        <v>1298326.3</v>
      </c>
      <c r="D4" s="132">
        <v>1299000</v>
      </c>
      <c r="E4" s="133">
        <v>1375513.75</v>
      </c>
      <c r="F4" s="133">
        <v>1332000</v>
      </c>
    </row>
    <row r="5" spans="1:6">
      <c r="A5" s="61"/>
      <c r="B5" s="50" t="s">
        <v>20</v>
      </c>
      <c r="C5" s="157">
        <v>243301.75</v>
      </c>
      <c r="D5" s="132">
        <v>243302</v>
      </c>
      <c r="E5" s="133">
        <v>205000</v>
      </c>
      <c r="F5" s="133">
        <v>243000</v>
      </c>
    </row>
    <row r="6" spans="1:6">
      <c r="A6" s="61"/>
      <c r="B6" s="50" t="s">
        <v>21</v>
      </c>
      <c r="C6" s="157">
        <v>50031.25</v>
      </c>
      <c r="D6" s="132">
        <v>50031</v>
      </c>
      <c r="E6" s="133">
        <v>44486</v>
      </c>
      <c r="F6" s="133">
        <v>50000</v>
      </c>
    </row>
    <row r="7" spans="1:6" ht="13.5" thickBot="1">
      <c r="A7" s="62"/>
      <c r="B7" s="63" t="s">
        <v>14</v>
      </c>
      <c r="C7" s="136">
        <f>SUM(C4:C6)</f>
        <v>1591659.3</v>
      </c>
      <c r="D7" s="135">
        <f>SUM(D4:D6)</f>
        <v>1592333</v>
      </c>
      <c r="E7" s="136">
        <f>SUM(E4:E6)</f>
        <v>1624999.75</v>
      </c>
      <c r="F7" s="135">
        <f>SUM(F4:F6)</f>
        <v>1625000</v>
      </c>
    </row>
    <row r="8" spans="1:6">
      <c r="A8" s="64" t="s">
        <v>22</v>
      </c>
      <c r="B8" s="65"/>
      <c r="C8" s="49"/>
      <c r="D8" s="49"/>
      <c r="E8" s="49"/>
      <c r="F8" s="49"/>
    </row>
    <row r="9" spans="1:6">
      <c r="A9" s="61"/>
      <c r="B9" s="50" t="s">
        <v>130</v>
      </c>
      <c r="C9" s="132">
        <v>1173794.82</v>
      </c>
      <c r="D9" s="132">
        <v>1174000</v>
      </c>
      <c r="E9" s="132">
        <v>891967</v>
      </c>
      <c r="F9" s="132">
        <v>1013000</v>
      </c>
    </row>
    <row r="10" spans="1:6">
      <c r="A10" s="61"/>
      <c r="B10" s="50" t="s">
        <v>23</v>
      </c>
      <c r="C10" s="157">
        <v>171284.4</v>
      </c>
      <c r="D10" s="132">
        <v>171284</v>
      </c>
      <c r="E10" s="132">
        <v>328005</v>
      </c>
      <c r="F10" s="132">
        <v>172000</v>
      </c>
    </row>
    <row r="11" spans="1:6">
      <c r="A11" s="61"/>
      <c r="B11" s="50" t="s">
        <v>24</v>
      </c>
      <c r="C11" s="157">
        <v>35222</v>
      </c>
      <c r="D11" s="132">
        <v>35222</v>
      </c>
      <c r="E11" s="132">
        <v>28</v>
      </c>
      <c r="F11" s="132">
        <v>35000</v>
      </c>
    </row>
    <row r="12" spans="1:6" ht="13.5" thickBot="1">
      <c r="A12" s="62"/>
      <c r="B12" s="63" t="s">
        <v>14</v>
      </c>
      <c r="C12" s="136">
        <f>SUM(C9:C11)</f>
        <v>1380301.22</v>
      </c>
      <c r="D12" s="135">
        <f>SUM(D9:D11)</f>
        <v>1380506</v>
      </c>
      <c r="E12" s="135">
        <f>SUM(E9:E11)</f>
        <v>1220000</v>
      </c>
      <c r="F12" s="135">
        <f>SUM(F9:F11)</f>
        <v>1220000</v>
      </c>
    </row>
    <row r="13" spans="1:6">
      <c r="A13" s="64" t="s">
        <v>25</v>
      </c>
      <c r="B13" s="65"/>
      <c r="C13" s="49"/>
      <c r="D13" s="49"/>
      <c r="E13" s="49"/>
      <c r="F13" s="49"/>
    </row>
    <row r="14" spans="1:6">
      <c r="A14" s="61"/>
      <c r="B14" s="50" t="s">
        <v>26</v>
      </c>
      <c r="C14" s="132">
        <v>372403.78</v>
      </c>
      <c r="D14" s="132">
        <v>373000</v>
      </c>
      <c r="E14" s="132">
        <v>360603</v>
      </c>
      <c r="F14" s="132">
        <v>370000</v>
      </c>
    </row>
    <row r="15" spans="1:6">
      <c r="A15" s="61"/>
      <c r="B15" s="50" t="s">
        <v>115</v>
      </c>
      <c r="C15" s="157">
        <v>316668</v>
      </c>
      <c r="D15" s="132">
        <v>316668</v>
      </c>
      <c r="E15" s="132">
        <v>310956</v>
      </c>
      <c r="F15" s="132">
        <v>317000</v>
      </c>
    </row>
    <row r="16" spans="1:6">
      <c r="A16" s="61"/>
      <c r="B16" s="50" t="s">
        <v>27</v>
      </c>
      <c r="C16" s="157">
        <v>45200</v>
      </c>
      <c r="D16" s="132">
        <v>46000</v>
      </c>
      <c r="E16" s="132">
        <v>26100</v>
      </c>
      <c r="F16" s="132">
        <v>26100</v>
      </c>
    </row>
    <row r="17" spans="1:6" ht="13.5" thickBot="1">
      <c r="A17" s="62"/>
      <c r="B17" s="63" t="s">
        <v>14</v>
      </c>
      <c r="C17" s="136">
        <f>SUM(C14:C16)</f>
        <v>734271.78</v>
      </c>
      <c r="D17" s="135">
        <f>SUM(D14:D16)</f>
        <v>735668</v>
      </c>
      <c r="E17" s="135">
        <f>SUM(E14:E16)</f>
        <v>697659</v>
      </c>
      <c r="F17" s="135">
        <f>SUM(F14:F16)</f>
        <v>713100</v>
      </c>
    </row>
    <row r="18" spans="1:6">
      <c r="A18" s="64" t="s">
        <v>28</v>
      </c>
      <c r="B18" s="65"/>
      <c r="C18" s="49"/>
      <c r="D18" s="49"/>
      <c r="E18" s="49"/>
      <c r="F18" s="49"/>
    </row>
    <row r="19" spans="1:6">
      <c r="A19" s="61"/>
      <c r="B19" s="50" t="s">
        <v>29</v>
      </c>
      <c r="C19" s="132">
        <v>53000</v>
      </c>
      <c r="D19" s="132">
        <v>55000</v>
      </c>
      <c r="E19" s="132">
        <v>72000</v>
      </c>
      <c r="F19" s="132">
        <v>50000</v>
      </c>
    </row>
    <row r="20" spans="1:6">
      <c r="A20" s="61"/>
      <c r="B20" s="50" t="s">
        <v>30</v>
      </c>
      <c r="C20" s="132">
        <v>0</v>
      </c>
      <c r="D20" s="132">
        <v>0</v>
      </c>
      <c r="E20" s="132">
        <v>35000</v>
      </c>
      <c r="F20" s="132">
        <v>35000</v>
      </c>
    </row>
    <row r="21" spans="1:6">
      <c r="A21" s="61"/>
      <c r="B21" s="50" t="s">
        <v>31</v>
      </c>
      <c r="C21" s="132">
        <v>128529.65</v>
      </c>
      <c r="D21" s="132">
        <v>150000</v>
      </c>
      <c r="E21" s="132">
        <v>50000</v>
      </c>
      <c r="F21" s="132">
        <v>50000</v>
      </c>
    </row>
    <row r="22" spans="1:6">
      <c r="A22" s="61"/>
      <c r="B22" s="50" t="s">
        <v>32</v>
      </c>
      <c r="C22" s="132">
        <v>15000</v>
      </c>
      <c r="D22" s="132">
        <v>15000</v>
      </c>
      <c r="E22" s="132">
        <v>0</v>
      </c>
      <c r="F22" s="132">
        <v>0</v>
      </c>
    </row>
    <row r="23" spans="1:6">
      <c r="A23" s="61"/>
      <c r="B23" s="50" t="s">
        <v>33</v>
      </c>
      <c r="C23" s="132">
        <v>0</v>
      </c>
      <c r="D23" s="132">
        <v>0</v>
      </c>
      <c r="E23" s="132">
        <v>0</v>
      </c>
      <c r="F23" s="132">
        <v>0</v>
      </c>
    </row>
    <row r="24" spans="1:6">
      <c r="A24" s="61"/>
      <c r="B24" s="50" t="s">
        <v>34</v>
      </c>
      <c r="C24" s="132">
        <v>689427.2</v>
      </c>
      <c r="D24" s="132">
        <v>695000</v>
      </c>
      <c r="E24" s="132">
        <v>863000</v>
      </c>
      <c r="F24" s="132">
        <v>100000</v>
      </c>
    </row>
    <row r="25" spans="1:6">
      <c r="A25" s="61"/>
      <c r="B25" s="50" t="s">
        <v>35</v>
      </c>
      <c r="C25" s="132">
        <v>0</v>
      </c>
      <c r="D25" s="132">
        <v>0</v>
      </c>
      <c r="E25" s="132">
        <v>0</v>
      </c>
      <c r="F25" s="132">
        <v>0</v>
      </c>
    </row>
    <row r="26" spans="1:6">
      <c r="A26" s="66"/>
      <c r="B26" s="67" t="s">
        <v>131</v>
      </c>
      <c r="C26" s="134">
        <v>167803.58</v>
      </c>
      <c r="D26" s="134">
        <v>167803.58</v>
      </c>
      <c r="E26" s="134">
        <v>150000</v>
      </c>
      <c r="F26" s="134">
        <v>170000</v>
      </c>
    </row>
    <row r="27" spans="1:6" ht="13.5" thickBot="1">
      <c r="A27" s="62"/>
      <c r="B27" s="63" t="s">
        <v>14</v>
      </c>
      <c r="C27" s="135">
        <f>SUM(C18:C26)</f>
        <v>1053760.43</v>
      </c>
      <c r="D27" s="135">
        <f>SUM(D18:D26)</f>
        <v>1082803.58</v>
      </c>
      <c r="E27" s="135">
        <f>SUM(E18:E26)</f>
        <v>1170000</v>
      </c>
      <c r="F27" s="135">
        <f>SUM(F19:F26)</f>
        <v>405000</v>
      </c>
    </row>
    <row r="28" spans="1:6">
      <c r="A28" s="64" t="s">
        <v>36</v>
      </c>
      <c r="B28" s="65"/>
      <c r="C28" s="49"/>
      <c r="D28" s="49"/>
      <c r="E28" s="49"/>
      <c r="F28" s="49"/>
    </row>
    <row r="29" spans="1:6">
      <c r="A29" s="61"/>
      <c r="B29" s="50" t="s">
        <v>37</v>
      </c>
      <c r="C29" s="132">
        <v>360995.08</v>
      </c>
      <c r="D29" s="132">
        <v>360994.8</v>
      </c>
      <c r="E29" s="132">
        <v>50000</v>
      </c>
      <c r="F29" s="132">
        <v>361000</v>
      </c>
    </row>
    <row r="30" spans="1:6">
      <c r="A30" s="61"/>
      <c r="B30" s="50" t="s">
        <v>38</v>
      </c>
      <c r="C30" s="132">
        <v>0</v>
      </c>
      <c r="D30" s="132">
        <v>0</v>
      </c>
      <c r="E30" s="132">
        <v>0</v>
      </c>
      <c r="F30" s="132">
        <v>0</v>
      </c>
    </row>
    <row r="31" spans="1:6">
      <c r="A31" s="61"/>
      <c r="B31" s="50" t="s">
        <v>39</v>
      </c>
      <c r="C31" s="132">
        <v>28709.55</v>
      </c>
      <c r="D31" s="132">
        <v>28710</v>
      </c>
      <c r="E31" s="132">
        <v>0</v>
      </c>
      <c r="F31" s="132">
        <v>29000</v>
      </c>
    </row>
    <row r="32" spans="1:6">
      <c r="A32" s="61"/>
      <c r="B32" s="50" t="s">
        <v>40</v>
      </c>
      <c r="C32" s="132">
        <v>8000</v>
      </c>
      <c r="D32" s="132">
        <v>8000</v>
      </c>
      <c r="E32" s="132">
        <v>8000</v>
      </c>
      <c r="F32" s="132">
        <v>8000</v>
      </c>
    </row>
    <row r="33" spans="1:6">
      <c r="A33" s="61"/>
      <c r="B33" s="50" t="s">
        <v>41</v>
      </c>
      <c r="C33" s="132">
        <v>0</v>
      </c>
      <c r="D33" s="132">
        <v>0</v>
      </c>
      <c r="E33" s="132">
        <v>0</v>
      </c>
      <c r="F33" s="132">
        <v>0</v>
      </c>
    </row>
    <row r="34" spans="1:6" ht="13.5" thickBot="1">
      <c r="A34" s="62"/>
      <c r="B34" s="63" t="s">
        <v>14</v>
      </c>
      <c r="C34" s="135">
        <f>SUM(C28:C33)</f>
        <v>397704.63</v>
      </c>
      <c r="D34" s="135">
        <f>SUM(D28:D33)</f>
        <v>397704.8</v>
      </c>
      <c r="E34" s="135">
        <f>SUM(E28:E33)</f>
        <v>58000</v>
      </c>
      <c r="F34" s="135">
        <f>SUM(F29:F33)</f>
        <v>398000</v>
      </c>
    </row>
    <row r="35" spans="1:6">
      <c r="A35" s="64" t="s">
        <v>42</v>
      </c>
      <c r="B35" s="65"/>
      <c r="C35" s="49"/>
      <c r="D35" s="49"/>
      <c r="E35" s="49"/>
      <c r="F35" s="49"/>
    </row>
    <row r="36" spans="1:6">
      <c r="A36" s="61"/>
      <c r="B36" s="50" t="s">
        <v>43</v>
      </c>
      <c r="C36" s="132">
        <v>0</v>
      </c>
      <c r="D36" s="132">
        <v>0</v>
      </c>
      <c r="E36" s="132">
        <v>0</v>
      </c>
      <c r="F36" s="132">
        <v>0</v>
      </c>
    </row>
    <row r="37" spans="1:6">
      <c r="A37" s="61"/>
      <c r="B37" s="50" t="s">
        <v>44</v>
      </c>
      <c r="C37" s="132">
        <v>2726.91</v>
      </c>
      <c r="D37" s="132">
        <v>2800</v>
      </c>
      <c r="E37" s="132">
        <v>100</v>
      </c>
      <c r="F37" s="132">
        <v>100</v>
      </c>
    </row>
    <row r="38" spans="1:6">
      <c r="A38" s="61"/>
      <c r="B38" s="50" t="s">
        <v>45</v>
      </c>
      <c r="C38" s="132">
        <v>32600</v>
      </c>
      <c r="D38" s="132">
        <v>35000</v>
      </c>
      <c r="E38" s="132">
        <v>45000</v>
      </c>
      <c r="F38" s="132">
        <v>35000</v>
      </c>
    </row>
    <row r="39" spans="1:6">
      <c r="A39" s="61"/>
      <c r="B39" s="50" t="s">
        <v>46</v>
      </c>
      <c r="C39" s="132">
        <v>8853.4</v>
      </c>
      <c r="D39" s="132">
        <v>9000</v>
      </c>
      <c r="E39" s="132">
        <v>10700</v>
      </c>
      <c r="F39" s="132">
        <v>10000</v>
      </c>
    </row>
    <row r="40" spans="1:6">
      <c r="A40" s="61"/>
      <c r="B40" s="50" t="s">
        <v>47</v>
      </c>
      <c r="C40" s="132">
        <v>150</v>
      </c>
      <c r="D40" s="132">
        <v>150</v>
      </c>
      <c r="E40" s="132">
        <v>100</v>
      </c>
      <c r="F40" s="132">
        <v>100</v>
      </c>
    </row>
    <row r="41" spans="1:6">
      <c r="A41" s="61"/>
      <c r="B41" s="50" t="s">
        <v>48</v>
      </c>
      <c r="C41" s="132">
        <v>39617.46</v>
      </c>
      <c r="D41" s="132">
        <v>40000</v>
      </c>
      <c r="E41" s="132">
        <v>45000</v>
      </c>
      <c r="F41" s="132">
        <v>45000</v>
      </c>
    </row>
    <row r="42" spans="1:6">
      <c r="A42" s="61"/>
      <c r="B42" s="50" t="s">
        <v>49</v>
      </c>
      <c r="C42" s="132">
        <v>10.44</v>
      </c>
      <c r="D42" s="132">
        <v>10</v>
      </c>
      <c r="E42" s="132">
        <v>100</v>
      </c>
      <c r="F42" s="132">
        <v>100</v>
      </c>
    </row>
    <row r="43" spans="1:6">
      <c r="A43" s="66"/>
      <c r="B43" s="67" t="s">
        <v>141</v>
      </c>
      <c r="C43" s="134">
        <v>3788.35</v>
      </c>
      <c r="D43" s="134">
        <v>3788</v>
      </c>
      <c r="E43" s="134">
        <v>0</v>
      </c>
      <c r="F43" s="134">
        <v>0</v>
      </c>
    </row>
    <row r="44" spans="1:6" ht="13.5" thickBot="1">
      <c r="A44" s="62"/>
      <c r="B44" s="63" t="s">
        <v>14</v>
      </c>
      <c r="C44" s="135">
        <f>SUM(C35:C43)</f>
        <v>87746.560000000012</v>
      </c>
      <c r="D44" s="135">
        <f>SUM(D35:D43)</f>
        <v>90748</v>
      </c>
      <c r="E44" s="135">
        <f>SUM(E36:E43)</f>
        <v>101000</v>
      </c>
      <c r="F44" s="135">
        <f>SUM(F36:F43)</f>
        <v>90300</v>
      </c>
    </row>
    <row r="45" spans="1:6">
      <c r="A45" s="64" t="s">
        <v>50</v>
      </c>
      <c r="B45" s="65"/>
      <c r="C45" s="49"/>
      <c r="D45" s="49"/>
      <c r="E45" s="49"/>
      <c r="F45" s="49"/>
    </row>
    <row r="46" spans="1:6">
      <c r="A46" s="61"/>
      <c r="B46" s="50" t="s">
        <v>51</v>
      </c>
      <c r="C46" s="132">
        <v>85000</v>
      </c>
      <c r="D46" s="132">
        <v>85000</v>
      </c>
      <c r="E46" s="132">
        <v>85000</v>
      </c>
      <c r="F46" s="132">
        <v>200000</v>
      </c>
    </row>
    <row r="47" spans="1:6" ht="13.5" thickBot="1">
      <c r="A47" s="62"/>
      <c r="B47" s="63" t="s">
        <v>14</v>
      </c>
      <c r="C47" s="135">
        <f>SUM(C45:C46)</f>
        <v>85000</v>
      </c>
      <c r="D47" s="135">
        <f>SUM(D45:D46)</f>
        <v>85000</v>
      </c>
      <c r="E47" s="135">
        <f>SUM(E45:E46)</f>
        <v>85000</v>
      </c>
      <c r="F47" s="135">
        <f>SUM(F46)</f>
        <v>200000</v>
      </c>
    </row>
    <row r="48" spans="1:6">
      <c r="A48" s="64" t="s">
        <v>52</v>
      </c>
      <c r="B48" s="65"/>
      <c r="C48" s="49"/>
      <c r="D48" s="49"/>
      <c r="E48" s="49"/>
      <c r="F48" s="49"/>
    </row>
    <row r="49" spans="1:6">
      <c r="A49" s="61"/>
      <c r="B49" s="50" t="s">
        <v>53</v>
      </c>
      <c r="C49" s="132">
        <v>0</v>
      </c>
      <c r="D49" s="132">
        <v>0</v>
      </c>
      <c r="E49" s="132">
        <v>0</v>
      </c>
      <c r="F49" s="132">
        <v>0</v>
      </c>
    </row>
    <row r="50" spans="1:6">
      <c r="A50" s="61"/>
      <c r="B50" s="50" t="s">
        <v>54</v>
      </c>
      <c r="C50" s="132">
        <v>0</v>
      </c>
      <c r="D50" s="132">
        <v>0</v>
      </c>
      <c r="E50" s="132">
        <v>9515</v>
      </c>
      <c r="F50" s="132">
        <v>0</v>
      </c>
    </row>
    <row r="51" spans="1:6">
      <c r="A51" s="61"/>
      <c r="B51" s="50" t="s">
        <v>55</v>
      </c>
      <c r="C51" s="132">
        <v>18998.66</v>
      </c>
      <c r="D51" s="132">
        <v>18999</v>
      </c>
      <c r="E51" s="132">
        <v>11217</v>
      </c>
      <c r="F51" s="132">
        <v>544800</v>
      </c>
    </row>
    <row r="52" spans="1:6">
      <c r="A52" s="66"/>
      <c r="B52" s="67" t="s">
        <v>116</v>
      </c>
      <c r="C52" s="134">
        <v>82125.490000000005</v>
      </c>
      <c r="D52" s="134">
        <v>82125</v>
      </c>
      <c r="E52" s="134">
        <v>15124</v>
      </c>
      <c r="F52" s="134">
        <v>20000</v>
      </c>
    </row>
    <row r="53" spans="1:6" ht="13.5" thickBot="1">
      <c r="A53" s="62"/>
      <c r="B53" s="63" t="s">
        <v>14</v>
      </c>
      <c r="C53" s="135">
        <f>SUM(C49:C52)</f>
        <v>101124.15000000001</v>
      </c>
      <c r="D53" s="135">
        <f>SUM(D49:D52)</f>
        <v>101124</v>
      </c>
      <c r="E53" s="135">
        <f>SUM(E49:E52)</f>
        <v>35856</v>
      </c>
      <c r="F53" s="135">
        <f>SUM(F49:F52)</f>
        <v>564800</v>
      </c>
    </row>
    <row r="54" spans="1:6" ht="13.5" thickBot="1">
      <c r="A54" s="68"/>
      <c r="B54" s="69" t="s">
        <v>10</v>
      </c>
      <c r="C54" s="137">
        <f>+C53+C47+C44+C34+C27+C17+C12+C7</f>
        <v>5431568.0699999994</v>
      </c>
      <c r="D54" s="137">
        <f>D7+D12+D17+D27+D34+D44+D47+D53</f>
        <v>5465887.3799999999</v>
      </c>
      <c r="E54" s="137">
        <f>+E53+E47+E44+E34+E27+E17+E12+E7</f>
        <v>4992514.75</v>
      </c>
      <c r="F54" s="137">
        <f>+F53+F47+F44+F34+F27+F17+F12+F7</f>
        <v>5216200</v>
      </c>
    </row>
    <row r="55" spans="1:6">
      <c r="A55" s="39"/>
      <c r="C55" s="39"/>
      <c r="D55" s="39"/>
      <c r="E55" s="39"/>
      <c r="F55" s="39"/>
    </row>
    <row r="56" spans="1:6">
      <c r="A56" s="39"/>
      <c r="C56" s="39"/>
      <c r="D56" s="39"/>
      <c r="E56" s="39"/>
      <c r="F56" s="39"/>
    </row>
    <row r="57" spans="1:6">
      <c r="A57" s="39"/>
      <c r="C57" s="39"/>
      <c r="D57" s="39"/>
      <c r="E57" s="39"/>
      <c r="F57" s="39"/>
    </row>
    <row r="58" spans="1:6">
      <c r="A58" s="39"/>
      <c r="C58" s="39"/>
      <c r="D58" s="39"/>
      <c r="E58" s="39"/>
      <c r="F58" s="39"/>
    </row>
    <row r="59" spans="1:6">
      <c r="A59" s="39"/>
      <c r="C59" s="39"/>
      <c r="D59" s="39"/>
      <c r="E59" s="39"/>
      <c r="F59" s="39"/>
    </row>
    <row r="60" spans="1:6">
      <c r="A60" s="39"/>
      <c r="C60" s="39"/>
      <c r="D60" s="39"/>
      <c r="E60" s="39"/>
      <c r="F60" s="39"/>
    </row>
    <row r="61" spans="1:6">
      <c r="A61" s="39"/>
      <c r="C61" s="39"/>
      <c r="D61" s="39"/>
      <c r="E61" s="39"/>
      <c r="F61" s="39"/>
    </row>
    <row r="62" spans="1:6">
      <c r="A62" s="39"/>
      <c r="C62" s="39"/>
      <c r="D62" s="39"/>
      <c r="E62" s="39"/>
      <c r="F62" s="39"/>
    </row>
    <row r="63" spans="1:6">
      <c r="A63" s="39"/>
      <c r="C63" s="39"/>
      <c r="D63" s="39"/>
      <c r="E63" s="39"/>
      <c r="F63" s="39"/>
    </row>
    <row r="64" spans="1:6">
      <c r="A64" s="39"/>
      <c r="C64" s="39"/>
      <c r="D64" s="39"/>
      <c r="E64" s="39"/>
      <c r="F64" s="39"/>
    </row>
    <row r="65" spans="1:6">
      <c r="A65" s="39"/>
      <c r="C65" s="39"/>
      <c r="D65" s="39"/>
      <c r="E65" s="39"/>
      <c r="F65" s="39"/>
    </row>
    <row r="66" spans="1:6">
      <c r="A66" s="39"/>
      <c r="C66" s="39"/>
      <c r="D66" s="39"/>
      <c r="E66" s="39"/>
      <c r="F66" s="39"/>
    </row>
    <row r="67" spans="1:6">
      <c r="A67" s="39"/>
      <c r="C67" s="39"/>
      <c r="D67" s="39"/>
      <c r="E67" s="39"/>
      <c r="F67" s="39"/>
    </row>
    <row r="68" spans="1:6">
      <c r="A68" s="39"/>
      <c r="C68" s="39"/>
      <c r="D68" s="39"/>
      <c r="E68" s="39"/>
      <c r="F68" s="39"/>
    </row>
    <row r="69" spans="1:6">
      <c r="A69" s="39"/>
      <c r="C69" s="39"/>
      <c r="D69" s="39"/>
      <c r="E69" s="39"/>
      <c r="F69" s="39"/>
    </row>
    <row r="70" spans="1:6">
      <c r="A70" s="39"/>
      <c r="C70" s="39"/>
      <c r="D70" s="39"/>
      <c r="E70" s="39"/>
      <c r="F70" s="39"/>
    </row>
    <row r="71" spans="1:6">
      <c r="A71" s="39"/>
      <c r="C71" s="39"/>
      <c r="D71" s="39"/>
      <c r="E71" s="39"/>
      <c r="F71" s="39"/>
    </row>
    <row r="72" spans="1:6">
      <c r="A72" s="39"/>
      <c r="C72" s="39"/>
      <c r="D72" s="39"/>
      <c r="E72" s="39"/>
      <c r="F72" s="39"/>
    </row>
    <row r="73" spans="1:6">
      <c r="A73" s="39"/>
      <c r="C73" s="39"/>
      <c r="D73" s="39"/>
      <c r="E73" s="39"/>
      <c r="F73" s="39"/>
    </row>
    <row r="74" spans="1:6">
      <c r="A74" s="39"/>
      <c r="C74" s="39"/>
      <c r="D74" s="39"/>
      <c r="E74" s="39"/>
      <c r="F74" s="39"/>
    </row>
    <row r="75" spans="1:6">
      <c r="A75" s="39"/>
      <c r="C75" s="39"/>
      <c r="D75" s="39"/>
      <c r="E75" s="39"/>
      <c r="F75" s="39"/>
    </row>
    <row r="76" spans="1:6">
      <c r="A76" s="39"/>
      <c r="C76" s="39"/>
      <c r="D76" s="39"/>
      <c r="E76" s="39"/>
      <c r="F76" s="39"/>
    </row>
    <row r="77" spans="1:6">
      <c r="A77" s="39"/>
      <c r="C77" s="39"/>
      <c r="D77" s="39"/>
      <c r="E77" s="39"/>
      <c r="F77" s="39"/>
    </row>
    <row r="78" spans="1:6">
      <c r="A78" s="39"/>
      <c r="C78" s="39"/>
      <c r="D78" s="39"/>
      <c r="E78" s="39"/>
      <c r="F78" s="39"/>
    </row>
    <row r="79" spans="1:6">
      <c r="A79" s="39"/>
      <c r="C79" s="39"/>
      <c r="D79" s="39"/>
      <c r="E79" s="39"/>
      <c r="F79" s="39"/>
    </row>
    <row r="80" spans="1:6">
      <c r="A80" s="39"/>
      <c r="C80" s="39"/>
      <c r="D80" s="39"/>
      <c r="E80" s="39"/>
      <c r="F80" s="39"/>
    </row>
    <row r="81" spans="1:6">
      <c r="A81" s="39"/>
      <c r="C81" s="39"/>
      <c r="D81" s="39"/>
      <c r="E81" s="39"/>
      <c r="F81" s="39"/>
    </row>
    <row r="82" spans="1:6">
      <c r="A82" s="39"/>
      <c r="C82" s="39"/>
      <c r="D82" s="39"/>
      <c r="E82" s="39"/>
      <c r="F82" s="39"/>
    </row>
    <row r="83" spans="1:6">
      <c r="A83" s="39"/>
      <c r="C83" s="39"/>
      <c r="D83" s="39"/>
      <c r="E83" s="39"/>
      <c r="F83" s="39"/>
    </row>
    <row r="84" spans="1:6">
      <c r="A84" s="39"/>
      <c r="C84" s="39"/>
      <c r="D84" s="39"/>
      <c r="E84" s="39"/>
      <c r="F84" s="39"/>
    </row>
    <row r="85" spans="1:6">
      <c r="A85" s="39"/>
      <c r="C85" s="39"/>
      <c r="D85" s="39"/>
      <c r="E85" s="39"/>
      <c r="F85" s="39"/>
    </row>
    <row r="86" spans="1:6">
      <c r="A86" s="39"/>
      <c r="C86" s="39"/>
      <c r="D86" s="39"/>
      <c r="E86" s="39"/>
      <c r="F86" s="39"/>
    </row>
    <row r="87" spans="1:6">
      <c r="A87" s="39"/>
      <c r="C87" s="39"/>
      <c r="D87" s="39"/>
      <c r="E87" s="39"/>
      <c r="F87" s="39"/>
    </row>
    <row r="88" spans="1:6">
      <c r="A88" s="39"/>
      <c r="C88" s="39"/>
      <c r="D88" s="39"/>
      <c r="E88" s="39"/>
      <c r="F88" s="39"/>
    </row>
    <row r="89" spans="1:6">
      <c r="A89" s="39"/>
      <c r="C89" s="39"/>
      <c r="D89" s="39"/>
      <c r="E89" s="39"/>
      <c r="F89" s="39"/>
    </row>
    <row r="90" spans="1:6">
      <c r="A90" s="39"/>
      <c r="C90" s="39"/>
      <c r="D90" s="39"/>
      <c r="E90" s="39"/>
      <c r="F90" s="39"/>
    </row>
    <row r="91" spans="1:6">
      <c r="A91" s="39"/>
      <c r="C91" s="39"/>
      <c r="D91" s="39"/>
      <c r="E91" s="39"/>
      <c r="F91" s="39"/>
    </row>
    <row r="92" spans="1:6">
      <c r="A92" s="39"/>
      <c r="C92" s="39"/>
      <c r="D92" s="39"/>
      <c r="E92" s="39"/>
      <c r="F92" s="39"/>
    </row>
    <row r="93" spans="1:6">
      <c r="A93" s="39"/>
      <c r="C93" s="39"/>
      <c r="D93" s="39"/>
      <c r="E93" s="39"/>
      <c r="F93" s="39"/>
    </row>
    <row r="94" spans="1:6">
      <c r="A94" s="39"/>
      <c r="C94" s="39"/>
      <c r="D94" s="39"/>
      <c r="E94" s="39"/>
      <c r="F94" s="39"/>
    </row>
    <row r="95" spans="1:6">
      <c r="A95" s="39"/>
      <c r="C95" s="39"/>
      <c r="D95" s="39"/>
      <c r="E95" s="39"/>
      <c r="F95" s="39"/>
    </row>
    <row r="96" spans="1:6">
      <c r="A96" s="39"/>
      <c r="C96" s="39"/>
      <c r="D96" s="39"/>
      <c r="E96" s="39"/>
      <c r="F96" s="39"/>
    </row>
    <row r="97" spans="1:6">
      <c r="A97" s="39"/>
      <c r="C97" s="39"/>
      <c r="D97" s="39"/>
      <c r="E97" s="39"/>
      <c r="F97" s="39"/>
    </row>
    <row r="98" spans="1:6">
      <c r="A98" s="39"/>
      <c r="C98" s="39"/>
      <c r="D98" s="39"/>
      <c r="E98" s="39"/>
      <c r="F98" s="39"/>
    </row>
    <row r="99" spans="1:6">
      <c r="A99" s="39"/>
      <c r="C99" s="39"/>
      <c r="D99" s="39"/>
      <c r="E99" s="39"/>
      <c r="F99" s="39"/>
    </row>
    <row r="100" spans="1:6">
      <c r="A100" s="39"/>
      <c r="C100" s="39"/>
      <c r="D100" s="39"/>
      <c r="E100" s="39"/>
      <c r="F100" s="39"/>
    </row>
    <row r="101" spans="1:6">
      <c r="A101" s="39"/>
      <c r="C101" s="39"/>
      <c r="D101" s="39"/>
      <c r="E101" s="39"/>
      <c r="F101" s="39"/>
    </row>
    <row r="102" spans="1:6">
      <c r="A102" s="39"/>
      <c r="C102" s="39"/>
      <c r="D102" s="39"/>
      <c r="E102" s="39"/>
      <c r="F102" s="39"/>
    </row>
    <row r="103" spans="1:6">
      <c r="A103" s="39"/>
      <c r="C103" s="39"/>
      <c r="D103" s="39"/>
      <c r="E103" s="39"/>
      <c r="F103" s="39"/>
    </row>
    <row r="104" spans="1:6">
      <c r="A104" s="39"/>
      <c r="C104" s="39"/>
      <c r="D104" s="39"/>
      <c r="E104" s="39"/>
      <c r="F104" s="39"/>
    </row>
    <row r="105" spans="1:6">
      <c r="A105" s="39"/>
      <c r="C105" s="39"/>
      <c r="D105" s="39"/>
      <c r="E105" s="39"/>
      <c r="F105" s="39"/>
    </row>
    <row r="106" spans="1:6">
      <c r="A106" s="39"/>
      <c r="C106" s="39"/>
      <c r="D106" s="39"/>
      <c r="E106" s="39"/>
      <c r="F106" s="39"/>
    </row>
    <row r="107" spans="1:6">
      <c r="A107" s="39"/>
      <c r="C107" s="39"/>
      <c r="D107" s="39"/>
      <c r="E107" s="39"/>
      <c r="F107" s="39"/>
    </row>
    <row r="108" spans="1:6">
      <c r="A108" s="39"/>
      <c r="C108" s="39"/>
      <c r="D108" s="39"/>
      <c r="E108" s="39"/>
      <c r="F108" s="39"/>
    </row>
    <row r="109" spans="1:6">
      <c r="A109" s="39"/>
      <c r="C109" s="39"/>
      <c r="D109" s="39"/>
      <c r="E109" s="39"/>
      <c r="F109" s="39"/>
    </row>
    <row r="110" spans="1:6">
      <c r="A110" s="39"/>
      <c r="C110" s="39"/>
      <c r="D110" s="39"/>
      <c r="E110" s="39"/>
      <c r="F110" s="39"/>
    </row>
    <row r="111" spans="1:6">
      <c r="A111" s="39"/>
      <c r="C111" s="39"/>
      <c r="D111" s="39"/>
      <c r="E111" s="39"/>
      <c r="F111" s="39"/>
    </row>
    <row r="112" spans="1:6">
      <c r="A112" s="39"/>
      <c r="C112" s="39"/>
      <c r="D112" s="39"/>
      <c r="E112" s="39"/>
      <c r="F112" s="39"/>
    </row>
    <row r="113" spans="1:6">
      <c r="A113" s="39"/>
      <c r="C113" s="39"/>
      <c r="D113" s="39"/>
      <c r="E113" s="39"/>
      <c r="F113" s="39"/>
    </row>
    <row r="114" spans="1:6">
      <c r="A114" s="39"/>
      <c r="C114" s="39"/>
      <c r="D114" s="39"/>
      <c r="E114" s="39"/>
      <c r="F114" s="39"/>
    </row>
    <row r="115" spans="1:6">
      <c r="A115" s="39"/>
      <c r="C115" s="39"/>
      <c r="D115" s="39"/>
      <c r="E115" s="39"/>
      <c r="F115" s="39"/>
    </row>
    <row r="116" spans="1:6">
      <c r="A116" s="39"/>
      <c r="C116" s="39"/>
      <c r="D116" s="39"/>
      <c r="E116" s="39"/>
      <c r="F116" s="39"/>
    </row>
    <row r="117" spans="1:6">
      <c r="A117" s="39"/>
      <c r="C117" s="39"/>
      <c r="D117" s="39"/>
      <c r="E117" s="39"/>
      <c r="F117" s="39"/>
    </row>
    <row r="118" spans="1:6">
      <c r="A118" s="39"/>
      <c r="C118" s="39"/>
      <c r="D118" s="39"/>
      <c r="E118" s="39"/>
      <c r="F118" s="39"/>
    </row>
    <row r="119" spans="1:6">
      <c r="A119" s="39"/>
      <c r="C119" s="39"/>
      <c r="D119" s="39"/>
      <c r="E119" s="39"/>
      <c r="F119" s="39"/>
    </row>
    <row r="120" spans="1:6">
      <c r="A120" s="39"/>
      <c r="C120" s="39"/>
      <c r="D120" s="39"/>
      <c r="E120" s="39"/>
      <c r="F120" s="39"/>
    </row>
    <row r="121" spans="1:6">
      <c r="A121" s="39"/>
      <c r="C121" s="39"/>
      <c r="D121" s="39"/>
      <c r="E121" s="39"/>
      <c r="F121" s="39"/>
    </row>
    <row r="122" spans="1:6">
      <c r="A122" s="39"/>
      <c r="C122" s="39"/>
      <c r="D122" s="39"/>
      <c r="E122" s="39"/>
      <c r="F122" s="39"/>
    </row>
    <row r="123" spans="1:6">
      <c r="A123" s="39"/>
      <c r="C123" s="39"/>
      <c r="D123" s="39"/>
      <c r="E123" s="39"/>
      <c r="F123" s="39"/>
    </row>
    <row r="124" spans="1:6">
      <c r="A124" s="39"/>
      <c r="C124" s="39"/>
      <c r="D124" s="39"/>
      <c r="E124" s="39"/>
      <c r="F124" s="39"/>
    </row>
    <row r="125" spans="1:6">
      <c r="A125" s="39"/>
      <c r="C125" s="39"/>
      <c r="D125" s="39"/>
      <c r="E125" s="39"/>
      <c r="F125" s="39"/>
    </row>
    <row r="126" spans="1:6">
      <c r="A126" s="39"/>
      <c r="C126" s="39"/>
      <c r="D126" s="39"/>
      <c r="E126" s="39"/>
      <c r="F126" s="39"/>
    </row>
    <row r="127" spans="1:6">
      <c r="A127" s="39"/>
      <c r="C127" s="39"/>
      <c r="D127" s="39"/>
      <c r="E127" s="39"/>
      <c r="F127" s="39"/>
    </row>
    <row r="128" spans="1:6">
      <c r="A128" s="39"/>
      <c r="C128" s="39"/>
      <c r="D128" s="39"/>
      <c r="E128" s="39"/>
      <c r="F128" s="39"/>
    </row>
  </sheetData>
  <mergeCells count="1">
    <mergeCell ref="A2:B2"/>
  </mergeCells>
  <phoneticPr fontId="7" type="noConversion"/>
  <printOptions horizontalCentered="1" gridLines="1"/>
  <pageMargins left="0.25" right="0.25" top="0.73" bottom="0.25" header="0.65" footer="0.3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9"/>
  <sheetViews>
    <sheetView tabSelected="1" zoomScale="150" zoomScaleNormal="150" workbookViewId="0">
      <pane xSplit="2" ySplit="2" topLeftCell="C81" activePane="bottomRight" state="frozen"/>
      <selection pane="topRight" activeCell="C1" sqref="C1"/>
      <selection pane="bottomLeft" activeCell="A2" sqref="A2"/>
      <selection pane="bottomRight" activeCell="F86" sqref="F86"/>
    </sheetView>
  </sheetViews>
  <sheetFormatPr defaultRowHeight="12.75"/>
  <cols>
    <col min="1" max="1" width="2.42578125" customWidth="1"/>
    <col min="2" max="2" width="38.42578125" customWidth="1"/>
    <col min="3" max="6" width="11.7109375" bestFit="1" customWidth="1"/>
    <col min="7" max="7" width="12.85546875" bestFit="1" customWidth="1"/>
  </cols>
  <sheetData>
    <row r="1" spans="1:7" ht="13.5" thickBot="1">
      <c r="A1" s="70"/>
      <c r="B1" s="71"/>
      <c r="C1" s="71"/>
      <c r="D1" s="71"/>
      <c r="E1" s="71"/>
      <c r="F1" s="71"/>
    </row>
    <row r="2" spans="1:7" ht="73.150000000000006" customHeight="1" thickBot="1">
      <c r="A2" s="233" t="s">
        <v>56</v>
      </c>
      <c r="B2" s="234"/>
      <c r="C2" s="42" t="s">
        <v>189</v>
      </c>
      <c r="D2" s="42" t="s">
        <v>151</v>
      </c>
      <c r="E2" s="42" t="s">
        <v>172</v>
      </c>
      <c r="F2" s="155" t="s">
        <v>155</v>
      </c>
      <c r="G2" s="156" t="s">
        <v>156</v>
      </c>
    </row>
    <row r="3" spans="1:7">
      <c r="A3" s="64" t="s">
        <v>120</v>
      </c>
      <c r="B3" s="65"/>
      <c r="C3" s="49"/>
      <c r="D3" s="49"/>
      <c r="E3" s="49"/>
      <c r="F3" s="100"/>
      <c r="G3" s="110"/>
    </row>
    <row r="4" spans="1:7">
      <c r="A4" s="61"/>
      <c r="B4" s="50" t="s">
        <v>57</v>
      </c>
      <c r="C4" s="157">
        <v>216</v>
      </c>
      <c r="D4" s="132">
        <v>500</v>
      </c>
      <c r="E4" s="138">
        <v>500</v>
      </c>
      <c r="F4" s="138">
        <v>500</v>
      </c>
      <c r="G4" s="139">
        <f>F4-E4</f>
        <v>0</v>
      </c>
    </row>
    <row r="5" spans="1:7">
      <c r="A5" s="61"/>
      <c r="B5" s="50" t="s">
        <v>58</v>
      </c>
      <c r="C5" s="157">
        <v>1094.31</v>
      </c>
      <c r="D5" s="132">
        <v>1100</v>
      </c>
      <c r="E5" s="138">
        <v>950</v>
      </c>
      <c r="F5" s="138">
        <v>1000</v>
      </c>
      <c r="G5" s="139">
        <f t="shared" ref="G5:G16" si="0">F5-E5</f>
        <v>50</v>
      </c>
    </row>
    <row r="6" spans="1:7">
      <c r="A6" s="61"/>
      <c r="B6" s="50" t="s">
        <v>59</v>
      </c>
      <c r="C6" s="157">
        <v>23400</v>
      </c>
      <c r="D6" s="132">
        <v>23400</v>
      </c>
      <c r="E6" s="138">
        <v>23500</v>
      </c>
      <c r="F6" s="138">
        <v>23500</v>
      </c>
      <c r="G6" s="139">
        <f t="shared" si="0"/>
        <v>0</v>
      </c>
    </row>
    <row r="7" spans="1:7">
      <c r="A7" s="61"/>
      <c r="B7" s="50" t="s">
        <v>60</v>
      </c>
      <c r="C7" s="157">
        <v>4140.7700000000004</v>
      </c>
      <c r="D7" s="132">
        <v>4500</v>
      </c>
      <c r="E7" s="138">
        <v>4500</v>
      </c>
      <c r="F7" s="138">
        <v>4600</v>
      </c>
      <c r="G7" s="139">
        <f t="shared" si="0"/>
        <v>100</v>
      </c>
    </row>
    <row r="8" spans="1:7">
      <c r="A8" s="61"/>
      <c r="B8" s="50" t="s">
        <v>61</v>
      </c>
      <c r="C8" s="157">
        <v>852.5</v>
      </c>
      <c r="D8" s="132">
        <v>950</v>
      </c>
      <c r="E8" s="138">
        <v>1000</v>
      </c>
      <c r="F8" s="138">
        <v>1000</v>
      </c>
      <c r="G8" s="139">
        <f t="shared" si="0"/>
        <v>0</v>
      </c>
    </row>
    <row r="9" spans="1:7">
      <c r="A9" s="61"/>
      <c r="B9" s="50" t="s">
        <v>62</v>
      </c>
      <c r="C9" s="157">
        <v>19353.849999999999</v>
      </c>
      <c r="D9" s="132">
        <v>19500</v>
      </c>
      <c r="E9" s="138">
        <v>18000</v>
      </c>
      <c r="F9" s="138">
        <v>18000</v>
      </c>
      <c r="G9" s="139">
        <f t="shared" si="0"/>
        <v>0</v>
      </c>
    </row>
    <row r="10" spans="1:7">
      <c r="A10" s="61"/>
      <c r="B10" s="50" t="s">
        <v>63</v>
      </c>
      <c r="C10" s="157">
        <v>5027.5</v>
      </c>
      <c r="D10" s="132">
        <v>5500</v>
      </c>
      <c r="E10" s="138">
        <v>5500</v>
      </c>
      <c r="F10" s="138">
        <v>5500</v>
      </c>
      <c r="G10" s="139">
        <f t="shared" si="0"/>
        <v>0</v>
      </c>
    </row>
    <row r="11" spans="1:7">
      <c r="A11" s="61"/>
      <c r="B11" s="50" t="s">
        <v>64</v>
      </c>
      <c r="C11" s="157">
        <v>92077.09</v>
      </c>
      <c r="D11" s="132">
        <v>93500</v>
      </c>
      <c r="E11" s="138">
        <v>80000</v>
      </c>
      <c r="F11" s="138">
        <v>80000</v>
      </c>
      <c r="G11" s="139">
        <f t="shared" si="0"/>
        <v>0</v>
      </c>
    </row>
    <row r="12" spans="1:7">
      <c r="A12" s="61"/>
      <c r="B12" s="50" t="s">
        <v>65</v>
      </c>
      <c r="C12" s="157">
        <v>1637.33</v>
      </c>
      <c r="D12" s="132">
        <v>1700</v>
      </c>
      <c r="E12" s="138">
        <v>2000</v>
      </c>
      <c r="F12" s="138">
        <v>2000</v>
      </c>
      <c r="G12" s="139">
        <f t="shared" si="0"/>
        <v>0</v>
      </c>
    </row>
    <row r="13" spans="1:7">
      <c r="A13" s="61"/>
      <c r="B13" s="50" t="s">
        <v>66</v>
      </c>
      <c r="C13" s="157">
        <v>56850.92</v>
      </c>
      <c r="D13" s="132">
        <v>58000</v>
      </c>
      <c r="E13" s="138">
        <v>60000</v>
      </c>
      <c r="F13" s="138">
        <v>60000</v>
      </c>
      <c r="G13" s="139">
        <f t="shared" si="0"/>
        <v>0</v>
      </c>
    </row>
    <row r="14" spans="1:7">
      <c r="A14" s="61"/>
      <c r="B14" s="50" t="s">
        <v>122</v>
      </c>
      <c r="C14" s="157">
        <v>41832.42</v>
      </c>
      <c r="D14" s="132">
        <v>43000</v>
      </c>
      <c r="E14" s="138">
        <v>40000</v>
      </c>
      <c r="F14" s="138">
        <v>41000</v>
      </c>
      <c r="G14" s="139">
        <f t="shared" si="0"/>
        <v>1000</v>
      </c>
    </row>
    <row r="15" spans="1:7">
      <c r="A15" s="66"/>
      <c r="B15" s="67" t="s">
        <v>123</v>
      </c>
      <c r="C15" s="157">
        <v>0</v>
      </c>
      <c r="D15" s="134">
        <v>0</v>
      </c>
      <c r="E15" s="138">
        <v>0</v>
      </c>
      <c r="F15" s="138">
        <v>0</v>
      </c>
      <c r="G15" s="139">
        <f t="shared" si="0"/>
        <v>0</v>
      </c>
    </row>
    <row r="16" spans="1:7">
      <c r="A16" s="66"/>
      <c r="B16" s="67" t="s">
        <v>137</v>
      </c>
      <c r="C16" s="132">
        <v>3374</v>
      </c>
      <c r="D16" s="134">
        <v>3374</v>
      </c>
      <c r="E16" s="138">
        <v>3400</v>
      </c>
      <c r="F16" s="138">
        <v>0</v>
      </c>
      <c r="G16" s="139">
        <f t="shared" si="0"/>
        <v>-3400</v>
      </c>
    </row>
    <row r="17" spans="1:7" ht="13.5" thickBot="1">
      <c r="A17" s="62"/>
      <c r="B17" s="63" t="s">
        <v>14</v>
      </c>
      <c r="C17" s="135">
        <f>SUM(C4:C16)</f>
        <v>249856.68999999994</v>
      </c>
      <c r="D17" s="135">
        <f>SUM(D4:D16)</f>
        <v>255024</v>
      </c>
      <c r="E17" s="135">
        <f>SUM(E4:E16)</f>
        <v>239350</v>
      </c>
      <c r="F17" s="145">
        <f>SUM(F4:F16)</f>
        <v>237100</v>
      </c>
      <c r="G17" s="146">
        <f>SUM(G4:G16)</f>
        <v>-2250</v>
      </c>
    </row>
    <row r="18" spans="1:7">
      <c r="A18" s="64" t="s">
        <v>67</v>
      </c>
      <c r="B18" s="65"/>
      <c r="C18" s="49"/>
      <c r="D18" s="49"/>
      <c r="E18" s="49"/>
      <c r="F18" s="100"/>
      <c r="G18" s="111"/>
    </row>
    <row r="19" spans="1:7">
      <c r="A19" s="61"/>
      <c r="B19" s="50" t="s">
        <v>68</v>
      </c>
      <c r="C19" s="132">
        <v>0</v>
      </c>
      <c r="D19" s="132">
        <v>0</v>
      </c>
      <c r="E19" s="132">
        <v>0</v>
      </c>
      <c r="F19" s="138">
        <v>0</v>
      </c>
      <c r="G19" s="139">
        <f>F19-E19</f>
        <v>0</v>
      </c>
    </row>
    <row r="20" spans="1:7">
      <c r="A20" s="61"/>
      <c r="B20" s="50" t="s">
        <v>69</v>
      </c>
      <c r="C20" s="132">
        <v>5442.42</v>
      </c>
      <c r="D20" s="132">
        <v>5450</v>
      </c>
      <c r="E20" s="138">
        <v>5400</v>
      </c>
      <c r="F20" s="138">
        <v>5600</v>
      </c>
      <c r="G20" s="139">
        <f t="shared" ref="G20:G21" si="1">F20-E20</f>
        <v>200</v>
      </c>
    </row>
    <row r="21" spans="1:7">
      <c r="A21" s="61"/>
      <c r="B21" s="50" t="s">
        <v>124</v>
      </c>
      <c r="C21" s="132">
        <v>15541.66</v>
      </c>
      <c r="D21" s="132">
        <v>16500</v>
      </c>
      <c r="E21" s="138">
        <v>14000</v>
      </c>
      <c r="F21" s="138">
        <v>14500</v>
      </c>
      <c r="G21" s="139">
        <f t="shared" si="1"/>
        <v>500</v>
      </c>
    </row>
    <row r="22" spans="1:7" ht="13.5" thickBot="1">
      <c r="A22" s="62"/>
      <c r="B22" s="63" t="s">
        <v>14</v>
      </c>
      <c r="C22" s="135">
        <f>SUM(C18:C21)</f>
        <v>20984.080000000002</v>
      </c>
      <c r="D22" s="135">
        <f>SUM(D19:D21)</f>
        <v>21950</v>
      </c>
      <c r="E22" s="135">
        <f>SUM(E18:E21)</f>
        <v>19400</v>
      </c>
      <c r="F22" s="145">
        <f>SUM(F18:F21)</f>
        <v>20100</v>
      </c>
      <c r="G22" s="146">
        <f>SUM(G19:G21)</f>
        <v>700</v>
      </c>
    </row>
    <row r="23" spans="1:7">
      <c r="A23" s="64" t="s">
        <v>70</v>
      </c>
      <c r="B23" s="65"/>
      <c r="C23" s="49"/>
      <c r="D23" s="49"/>
      <c r="E23" s="49"/>
      <c r="F23" s="100"/>
      <c r="G23" s="111"/>
    </row>
    <row r="24" spans="1:7">
      <c r="A24" s="61"/>
      <c r="B24" s="50" t="s">
        <v>71</v>
      </c>
      <c r="C24" s="158">
        <v>77856.479999999996</v>
      </c>
      <c r="D24" s="132">
        <v>93000</v>
      </c>
      <c r="E24" s="140">
        <v>35000</v>
      </c>
      <c r="F24" s="141">
        <v>50000</v>
      </c>
      <c r="G24" s="139">
        <f>F24-E24</f>
        <v>15000</v>
      </c>
    </row>
    <row r="25" spans="1:7">
      <c r="A25" s="61"/>
      <c r="B25" s="50" t="s">
        <v>72</v>
      </c>
      <c r="C25" s="157">
        <v>0</v>
      </c>
      <c r="D25" s="132">
        <v>0</v>
      </c>
      <c r="E25" s="140">
        <v>0</v>
      </c>
      <c r="F25" s="141">
        <v>0</v>
      </c>
      <c r="G25" s="139">
        <f t="shared" ref="G25:G26" si="2">F25-E25</f>
        <v>0</v>
      </c>
    </row>
    <row r="26" spans="1:7">
      <c r="A26" s="61"/>
      <c r="B26" s="50" t="s">
        <v>121</v>
      </c>
      <c r="C26" s="159">
        <v>55534.38</v>
      </c>
      <c r="D26" s="132">
        <v>75000</v>
      </c>
      <c r="E26" s="140">
        <v>75000</v>
      </c>
      <c r="F26" s="141">
        <v>75000</v>
      </c>
      <c r="G26" s="139">
        <f t="shared" si="2"/>
        <v>0</v>
      </c>
    </row>
    <row r="27" spans="1:7" ht="13.5" thickBot="1">
      <c r="A27" s="62"/>
      <c r="B27" s="63" t="s">
        <v>14</v>
      </c>
      <c r="C27" s="135">
        <f>SUM(C23:C26)</f>
        <v>133390.85999999999</v>
      </c>
      <c r="D27" s="135">
        <f>SUM(D24:D26)</f>
        <v>168000</v>
      </c>
      <c r="E27" s="135">
        <f>SUM(E23:E26)</f>
        <v>110000</v>
      </c>
      <c r="F27" s="145">
        <f>SUM(F23:F26)</f>
        <v>125000</v>
      </c>
      <c r="G27" s="146">
        <f>SUM(G24:G26)</f>
        <v>15000</v>
      </c>
    </row>
    <row r="28" spans="1:7">
      <c r="A28" s="64" t="s">
        <v>73</v>
      </c>
      <c r="B28" s="65"/>
      <c r="C28" s="49"/>
      <c r="D28" s="49"/>
      <c r="E28" s="49"/>
      <c r="F28" s="100"/>
      <c r="G28" s="112"/>
    </row>
    <row r="29" spans="1:7">
      <c r="A29" s="61"/>
      <c r="B29" s="50" t="s">
        <v>74</v>
      </c>
      <c r="C29" s="157">
        <v>338.79</v>
      </c>
      <c r="D29" s="132">
        <v>340</v>
      </c>
      <c r="E29" s="143">
        <v>500</v>
      </c>
      <c r="F29" s="142">
        <v>500</v>
      </c>
      <c r="G29" s="139">
        <f>F29-E29</f>
        <v>0</v>
      </c>
    </row>
    <row r="30" spans="1:7">
      <c r="A30" s="61"/>
      <c r="B30" s="50" t="s">
        <v>75</v>
      </c>
      <c r="C30" s="157">
        <v>24375</v>
      </c>
      <c r="D30" s="132">
        <v>24375</v>
      </c>
      <c r="E30" s="140">
        <v>24375</v>
      </c>
      <c r="F30" s="142">
        <v>24375</v>
      </c>
      <c r="G30" s="139">
        <f t="shared" ref="G30:G33" si="3">F30-E30</f>
        <v>0</v>
      </c>
    </row>
    <row r="31" spans="1:7">
      <c r="A31" s="61"/>
      <c r="B31" s="50" t="s">
        <v>128</v>
      </c>
      <c r="C31" s="157">
        <v>8148</v>
      </c>
      <c r="D31" s="132">
        <v>8148</v>
      </c>
      <c r="E31" s="140">
        <v>5200</v>
      </c>
      <c r="F31" s="142">
        <v>5200</v>
      </c>
      <c r="G31" s="139">
        <f t="shared" si="3"/>
        <v>0</v>
      </c>
    </row>
    <row r="32" spans="1:7">
      <c r="A32" s="61"/>
      <c r="B32" s="50" t="s">
        <v>76</v>
      </c>
      <c r="C32" s="157">
        <v>99323.51</v>
      </c>
      <c r="D32" s="132">
        <v>99324</v>
      </c>
      <c r="E32" s="140">
        <v>132851</v>
      </c>
      <c r="F32" s="142">
        <v>128851</v>
      </c>
      <c r="G32" s="139">
        <f t="shared" si="3"/>
        <v>-4000</v>
      </c>
    </row>
    <row r="33" spans="1:7">
      <c r="A33" s="61"/>
      <c r="B33" s="50" t="s">
        <v>77</v>
      </c>
      <c r="C33" s="157">
        <v>76665.48</v>
      </c>
      <c r="D33" s="132">
        <v>76665</v>
      </c>
      <c r="E33" s="140">
        <v>103216</v>
      </c>
      <c r="F33" s="142">
        <v>102184</v>
      </c>
      <c r="G33" s="139">
        <f t="shared" si="3"/>
        <v>-1032</v>
      </c>
    </row>
    <row r="34" spans="1:7" ht="13.5" thickBot="1">
      <c r="A34" s="62"/>
      <c r="B34" s="63" t="s">
        <v>14</v>
      </c>
      <c r="C34" s="136">
        <f>SUM(C28:C33)</f>
        <v>208850.77999999997</v>
      </c>
      <c r="D34" s="135">
        <f>SUM(D29:D33)</f>
        <v>208852</v>
      </c>
      <c r="E34" s="135">
        <f>SUM(E28:E33)</f>
        <v>266142</v>
      </c>
      <c r="F34" s="145">
        <f>SUM(F28:F33)</f>
        <v>261110</v>
      </c>
      <c r="G34" s="147">
        <f>SUM(G29:G33)</f>
        <v>-5032</v>
      </c>
    </row>
    <row r="35" spans="1:7">
      <c r="A35" s="64" t="s">
        <v>78</v>
      </c>
      <c r="B35" s="65"/>
      <c r="C35" s="49"/>
      <c r="D35" s="49"/>
      <c r="E35" s="49"/>
      <c r="F35" s="100"/>
      <c r="G35" s="111"/>
    </row>
    <row r="36" spans="1:7">
      <c r="A36" s="61"/>
      <c r="B36" s="50" t="s">
        <v>79</v>
      </c>
      <c r="C36" s="157">
        <v>203671.5</v>
      </c>
      <c r="D36" s="132">
        <v>204000</v>
      </c>
      <c r="E36" s="132">
        <v>201000</v>
      </c>
      <c r="F36" s="138">
        <v>215000</v>
      </c>
      <c r="G36" s="139">
        <f>F36-E36</f>
        <v>14000</v>
      </c>
    </row>
    <row r="37" spans="1:7">
      <c r="A37" s="61"/>
      <c r="B37" s="50" t="s">
        <v>80</v>
      </c>
      <c r="C37" s="157">
        <v>576</v>
      </c>
      <c r="D37" s="132">
        <v>600</v>
      </c>
      <c r="E37" s="132">
        <v>600</v>
      </c>
      <c r="F37" s="138">
        <v>600</v>
      </c>
      <c r="G37" s="139">
        <f t="shared" ref="G37:G38" si="4">F37-E37</f>
        <v>0</v>
      </c>
    </row>
    <row r="38" spans="1:7">
      <c r="A38" s="61"/>
      <c r="B38" s="50" t="s">
        <v>81</v>
      </c>
      <c r="C38" s="157">
        <v>98951.83</v>
      </c>
      <c r="D38" s="132">
        <v>98952</v>
      </c>
      <c r="E38" s="132">
        <v>91000</v>
      </c>
      <c r="F38" s="138">
        <v>100000</v>
      </c>
      <c r="G38" s="139">
        <f t="shared" si="4"/>
        <v>9000</v>
      </c>
    </row>
    <row r="39" spans="1:7" ht="13.5" thickBot="1">
      <c r="A39" s="62"/>
      <c r="B39" s="63" t="s">
        <v>14</v>
      </c>
      <c r="C39" s="136">
        <f>SUM(C35:C38)</f>
        <v>303199.33</v>
      </c>
      <c r="D39" s="135">
        <f>SUM(D36:D38)</f>
        <v>303552</v>
      </c>
      <c r="E39" s="135">
        <f>SUM(E35:E38)</f>
        <v>292600</v>
      </c>
      <c r="F39" s="145">
        <f>SUM(F35:F38)</f>
        <v>315600</v>
      </c>
      <c r="G39" s="146">
        <f>SUM(G36:G38)</f>
        <v>23000</v>
      </c>
    </row>
    <row r="40" spans="1:7">
      <c r="A40" s="64" t="s">
        <v>82</v>
      </c>
      <c r="B40" s="65"/>
      <c r="C40" s="49"/>
      <c r="D40" s="49"/>
      <c r="E40" s="49"/>
      <c r="F40" s="100"/>
      <c r="G40" s="111"/>
    </row>
    <row r="41" spans="1:7">
      <c r="A41" s="61"/>
      <c r="B41" s="50" t="s">
        <v>83</v>
      </c>
      <c r="C41" s="157">
        <v>166341.6</v>
      </c>
      <c r="D41" s="132">
        <v>171000</v>
      </c>
      <c r="E41" s="132">
        <v>220000</v>
      </c>
      <c r="F41" s="138">
        <v>220000</v>
      </c>
      <c r="G41" s="139">
        <f>F41-E41</f>
        <v>0</v>
      </c>
    </row>
    <row r="42" spans="1:7">
      <c r="A42" s="61"/>
      <c r="B42" s="50" t="s">
        <v>118</v>
      </c>
      <c r="C42" s="157">
        <v>235552.72</v>
      </c>
      <c r="D42" s="132">
        <v>239000</v>
      </c>
      <c r="E42" s="132">
        <v>225000</v>
      </c>
      <c r="F42" s="138">
        <v>225000</v>
      </c>
      <c r="G42" s="139">
        <f t="shared" ref="G42:G44" si="5">F42-E42</f>
        <v>0</v>
      </c>
    </row>
    <row r="43" spans="1:7">
      <c r="A43" s="61"/>
      <c r="B43" s="50" t="s">
        <v>84</v>
      </c>
      <c r="C43" s="157">
        <v>0</v>
      </c>
      <c r="D43" s="132">
        <v>0</v>
      </c>
      <c r="E43" s="132">
        <v>0</v>
      </c>
      <c r="F43" s="138">
        <v>0</v>
      </c>
      <c r="G43" s="139">
        <f t="shared" si="5"/>
        <v>0</v>
      </c>
    </row>
    <row r="44" spans="1:7">
      <c r="A44" s="66"/>
      <c r="B44" s="67" t="s">
        <v>127</v>
      </c>
      <c r="C44" s="132">
        <v>36666.629999999997</v>
      </c>
      <c r="D44" s="132">
        <v>40000</v>
      </c>
      <c r="E44" s="134">
        <v>40000</v>
      </c>
      <c r="F44" s="138">
        <v>40000</v>
      </c>
      <c r="G44" s="139">
        <f t="shared" si="5"/>
        <v>0</v>
      </c>
    </row>
    <row r="45" spans="1:7" ht="13.5" thickBot="1">
      <c r="A45" s="62"/>
      <c r="B45" s="63"/>
      <c r="C45" s="135">
        <f>SUM(C40:C44)</f>
        <v>438560.95</v>
      </c>
      <c r="D45" s="135">
        <f>SUM(D41:D44)</f>
        <v>450000</v>
      </c>
      <c r="E45" s="135">
        <f>SUM(E40:E44)</f>
        <v>485000</v>
      </c>
      <c r="F45" s="145">
        <f>SUM(F40:F44)</f>
        <v>485000</v>
      </c>
      <c r="G45" s="146">
        <f>SUM(G41:G44)</f>
        <v>0</v>
      </c>
    </row>
    <row r="46" spans="1:7">
      <c r="A46" s="64" t="s">
        <v>85</v>
      </c>
      <c r="B46" s="65"/>
      <c r="C46" s="49"/>
      <c r="D46" s="49"/>
      <c r="E46" s="49"/>
      <c r="F46" s="100"/>
      <c r="G46" s="112"/>
    </row>
    <row r="47" spans="1:7">
      <c r="A47" s="61"/>
      <c r="B47" s="50" t="s">
        <v>86</v>
      </c>
      <c r="C47" s="157">
        <v>240911.38</v>
      </c>
      <c r="D47" s="132">
        <v>250000</v>
      </c>
      <c r="E47" s="140">
        <v>265000</v>
      </c>
      <c r="F47" s="142">
        <v>277000</v>
      </c>
      <c r="G47" s="139">
        <f>F47-E47</f>
        <v>12000</v>
      </c>
    </row>
    <row r="48" spans="1:7">
      <c r="A48" s="61"/>
      <c r="B48" s="50" t="s">
        <v>87</v>
      </c>
      <c r="C48" s="157">
        <v>0</v>
      </c>
      <c r="D48" s="132">
        <v>0</v>
      </c>
      <c r="E48" s="140">
        <v>0</v>
      </c>
      <c r="F48" s="142">
        <v>0</v>
      </c>
      <c r="G48" s="139">
        <f t="shared" ref="G48:G51" si="6">F48-E48</f>
        <v>0</v>
      </c>
    </row>
    <row r="49" spans="1:7">
      <c r="A49" s="61"/>
      <c r="B49" s="50" t="s">
        <v>88</v>
      </c>
      <c r="C49" s="157">
        <v>28250.12</v>
      </c>
      <c r="D49" s="132">
        <v>30000</v>
      </c>
      <c r="E49" s="140">
        <v>30000</v>
      </c>
      <c r="F49" s="142">
        <v>30000</v>
      </c>
      <c r="G49" s="139">
        <f t="shared" si="6"/>
        <v>0</v>
      </c>
    </row>
    <row r="50" spans="1:7">
      <c r="A50" s="61"/>
      <c r="B50" s="50" t="s">
        <v>126</v>
      </c>
      <c r="C50" s="157">
        <v>3357683.2</v>
      </c>
      <c r="D50" s="132">
        <v>3497683</v>
      </c>
      <c r="E50" s="140">
        <v>3575000</v>
      </c>
      <c r="F50" s="142">
        <v>3616000</v>
      </c>
      <c r="G50" s="139">
        <f t="shared" si="6"/>
        <v>41000</v>
      </c>
    </row>
    <row r="51" spans="1:7">
      <c r="A51" s="66"/>
      <c r="B51" s="67" t="s">
        <v>125</v>
      </c>
      <c r="C51" s="132">
        <v>2991.9</v>
      </c>
      <c r="D51" s="134">
        <v>3150</v>
      </c>
      <c r="E51" s="140">
        <v>3200</v>
      </c>
      <c r="F51" s="142">
        <v>3700</v>
      </c>
      <c r="G51" s="139">
        <f t="shared" si="6"/>
        <v>500</v>
      </c>
    </row>
    <row r="52" spans="1:7" ht="13.5" thickBot="1">
      <c r="A52" s="62"/>
      <c r="B52" s="63" t="s">
        <v>14</v>
      </c>
      <c r="C52" s="135">
        <f>SUM(C46:C51)</f>
        <v>3629836.6</v>
      </c>
      <c r="D52" s="135">
        <f>SUM(D47:D51)</f>
        <v>3780833</v>
      </c>
      <c r="E52" s="135">
        <f>SUM(E46:E51)</f>
        <v>3873200</v>
      </c>
      <c r="F52" s="145">
        <f>SUM(F47:F51)</f>
        <v>3926700</v>
      </c>
      <c r="G52" s="146">
        <f>SUM(G47:G51)</f>
        <v>53500</v>
      </c>
    </row>
    <row r="53" spans="1:7">
      <c r="A53" s="64" t="s">
        <v>89</v>
      </c>
      <c r="B53" s="65"/>
      <c r="C53" s="49"/>
      <c r="D53" s="49"/>
      <c r="E53" s="49"/>
      <c r="F53" s="100"/>
      <c r="G53" s="112"/>
    </row>
    <row r="54" spans="1:7">
      <c r="A54" s="61"/>
      <c r="B54" s="50" t="s">
        <v>90</v>
      </c>
      <c r="C54" s="157">
        <v>41142.1</v>
      </c>
      <c r="D54" s="132">
        <v>42500</v>
      </c>
      <c r="E54" s="140">
        <v>40000</v>
      </c>
      <c r="F54" s="142">
        <v>40000</v>
      </c>
      <c r="G54" s="139">
        <f>F54-E54</f>
        <v>0</v>
      </c>
    </row>
    <row r="55" spans="1:7">
      <c r="A55" s="61"/>
      <c r="B55" s="50" t="s">
        <v>91</v>
      </c>
      <c r="C55" s="157">
        <v>0</v>
      </c>
      <c r="D55" s="132">
        <v>0</v>
      </c>
      <c r="E55" s="140">
        <v>0</v>
      </c>
      <c r="F55" s="142">
        <v>0</v>
      </c>
      <c r="G55" s="139">
        <f t="shared" ref="G55:G61" si="7">F55-E55</f>
        <v>0</v>
      </c>
    </row>
    <row r="56" spans="1:7">
      <c r="A56" s="61"/>
      <c r="B56" s="50" t="s">
        <v>92</v>
      </c>
      <c r="C56" s="157">
        <v>0</v>
      </c>
      <c r="D56" s="132">
        <v>0</v>
      </c>
      <c r="E56" s="140">
        <v>0</v>
      </c>
      <c r="F56" s="142">
        <v>0</v>
      </c>
      <c r="G56" s="139">
        <f t="shared" si="7"/>
        <v>0</v>
      </c>
    </row>
    <row r="57" spans="1:7">
      <c r="A57" s="61"/>
      <c r="B57" s="50" t="s">
        <v>93</v>
      </c>
      <c r="C57" s="157">
        <v>33460.910000000003</v>
      </c>
      <c r="D57" s="132">
        <v>35000</v>
      </c>
      <c r="E57" s="140">
        <v>48000</v>
      </c>
      <c r="F57" s="142">
        <v>48000</v>
      </c>
      <c r="G57" s="139">
        <f t="shared" si="7"/>
        <v>0</v>
      </c>
    </row>
    <row r="58" spans="1:7">
      <c r="A58" s="61"/>
      <c r="B58" s="50" t="s">
        <v>94</v>
      </c>
      <c r="C58" s="157">
        <v>27256.87</v>
      </c>
      <c r="D58" s="132">
        <v>28000</v>
      </c>
      <c r="E58" s="140">
        <v>25000</v>
      </c>
      <c r="F58" s="142">
        <v>25000</v>
      </c>
      <c r="G58" s="139">
        <f t="shared" si="7"/>
        <v>0</v>
      </c>
    </row>
    <row r="59" spans="1:7">
      <c r="A59" s="61"/>
      <c r="B59" s="50" t="s">
        <v>95</v>
      </c>
      <c r="C59" s="157">
        <v>13283.2</v>
      </c>
      <c r="D59" s="132">
        <v>13500</v>
      </c>
      <c r="E59" s="140">
        <v>10000</v>
      </c>
      <c r="F59" s="142">
        <v>10000</v>
      </c>
      <c r="G59" s="139">
        <f t="shared" si="7"/>
        <v>0</v>
      </c>
    </row>
    <row r="60" spans="1:7">
      <c r="A60" s="61"/>
      <c r="B60" s="50" t="s">
        <v>96</v>
      </c>
      <c r="C60" s="132">
        <v>16316.74</v>
      </c>
      <c r="D60" s="132">
        <v>17000</v>
      </c>
      <c r="E60" s="140">
        <v>15000</v>
      </c>
      <c r="F60" s="142">
        <v>15000</v>
      </c>
      <c r="G60" s="139">
        <f t="shared" si="7"/>
        <v>0</v>
      </c>
    </row>
    <row r="61" spans="1:7">
      <c r="A61" s="61"/>
      <c r="B61" s="50" t="s">
        <v>97</v>
      </c>
      <c r="C61" s="132">
        <v>278913.78000000003</v>
      </c>
      <c r="D61" s="132">
        <v>280000</v>
      </c>
      <c r="E61" s="140">
        <v>75000</v>
      </c>
      <c r="F61" s="142">
        <v>100000</v>
      </c>
      <c r="G61" s="139">
        <f t="shared" si="7"/>
        <v>25000</v>
      </c>
    </row>
    <row r="62" spans="1:7" ht="13.5" thickBot="1">
      <c r="A62" s="62"/>
      <c r="B62" s="63" t="s">
        <v>14</v>
      </c>
      <c r="C62" s="135">
        <f>SUM(C53:C61)</f>
        <v>410373.60000000003</v>
      </c>
      <c r="D62" s="135">
        <f>SUM(D54:D61)</f>
        <v>416000</v>
      </c>
      <c r="E62" s="135">
        <f>SUM(E53:E61)</f>
        <v>213000</v>
      </c>
      <c r="F62" s="145">
        <f>SUM(F53:F61)</f>
        <v>238000</v>
      </c>
      <c r="G62" s="146">
        <f>SUM(G54:G61)</f>
        <v>25000</v>
      </c>
    </row>
    <row r="63" spans="1:7">
      <c r="A63" s="64" t="s">
        <v>98</v>
      </c>
      <c r="B63" s="65"/>
      <c r="C63" s="49"/>
      <c r="D63" s="49"/>
      <c r="E63" s="49"/>
      <c r="F63" s="100"/>
      <c r="G63" s="112"/>
    </row>
    <row r="64" spans="1:7">
      <c r="A64" s="61"/>
      <c r="B64" s="50" t="s">
        <v>99</v>
      </c>
      <c r="C64" s="157">
        <v>357889.77</v>
      </c>
      <c r="D64" s="132">
        <v>392000</v>
      </c>
      <c r="E64" s="140">
        <v>350000</v>
      </c>
      <c r="F64" s="142">
        <v>350000</v>
      </c>
      <c r="G64" s="139">
        <f>F64-E64</f>
        <v>0</v>
      </c>
    </row>
    <row r="65" spans="1:7">
      <c r="A65" s="61"/>
      <c r="B65" s="50" t="s">
        <v>117</v>
      </c>
      <c r="C65" s="157">
        <v>11378.28</v>
      </c>
      <c r="D65" s="132">
        <v>12000</v>
      </c>
      <c r="E65" s="140">
        <v>20000</v>
      </c>
      <c r="F65" s="142">
        <v>20000</v>
      </c>
      <c r="G65" s="139">
        <f t="shared" ref="G65:G66" si="8">F65-E65</f>
        <v>0</v>
      </c>
    </row>
    <row r="66" spans="1:7">
      <c r="A66" s="61"/>
      <c r="B66" s="50" t="s">
        <v>100</v>
      </c>
      <c r="C66" s="157">
        <v>151980.43</v>
      </c>
      <c r="D66" s="132">
        <v>153000</v>
      </c>
      <c r="E66" s="140">
        <v>109000</v>
      </c>
      <c r="F66" s="142">
        <v>150000</v>
      </c>
      <c r="G66" s="139">
        <f t="shared" si="8"/>
        <v>41000</v>
      </c>
    </row>
    <row r="67" spans="1:7" ht="13.5" thickBot="1">
      <c r="A67" s="62"/>
      <c r="B67" s="63" t="s">
        <v>14</v>
      </c>
      <c r="C67" s="135">
        <f>SUM(C63:C66)</f>
        <v>521248.48000000004</v>
      </c>
      <c r="D67" s="135">
        <f>SUM(D64:D66)</f>
        <v>557000</v>
      </c>
      <c r="E67" s="135">
        <f>SUM(E63:E66)</f>
        <v>479000</v>
      </c>
      <c r="F67" s="145">
        <f>SUM(F63:F66)</f>
        <v>520000</v>
      </c>
      <c r="G67" s="147">
        <f>SUM(G64:G66)</f>
        <v>41000</v>
      </c>
    </row>
    <row r="68" spans="1:7">
      <c r="A68" s="64" t="s">
        <v>119</v>
      </c>
      <c r="B68" s="65"/>
      <c r="C68" s="49"/>
      <c r="D68" s="49"/>
      <c r="E68" s="49"/>
      <c r="F68" s="100"/>
      <c r="G68" s="111"/>
    </row>
    <row r="69" spans="1:7">
      <c r="A69" s="61"/>
      <c r="B69" s="50" t="s">
        <v>101</v>
      </c>
      <c r="C69" s="132">
        <v>0</v>
      </c>
      <c r="D69" s="132">
        <v>0</v>
      </c>
      <c r="E69" s="132">
        <v>0</v>
      </c>
      <c r="F69" s="138">
        <v>0</v>
      </c>
      <c r="G69" s="139">
        <f>F69-E69</f>
        <v>0</v>
      </c>
    </row>
    <row r="70" spans="1:7">
      <c r="A70" s="61"/>
      <c r="B70" s="50" t="s">
        <v>102</v>
      </c>
      <c r="C70" s="132">
        <v>63385.39</v>
      </c>
      <c r="D70" s="132">
        <v>63385</v>
      </c>
      <c r="E70" s="132">
        <v>0</v>
      </c>
      <c r="F70" s="138">
        <v>794800</v>
      </c>
      <c r="G70" s="139">
        <f>F70-E70</f>
        <v>794800</v>
      </c>
    </row>
    <row r="71" spans="1:7" ht="13.5" thickBot="1">
      <c r="A71" s="62"/>
      <c r="B71" s="63" t="s">
        <v>14</v>
      </c>
      <c r="C71" s="135">
        <f>SUM(C68:C70)</f>
        <v>63385.39</v>
      </c>
      <c r="D71" s="135">
        <f>SUM(D69:D70)</f>
        <v>63385</v>
      </c>
      <c r="E71" s="135">
        <f>SUM(E68:E70)</f>
        <v>0</v>
      </c>
      <c r="F71" s="145">
        <f>SUM(F68:F70)</f>
        <v>794800</v>
      </c>
      <c r="G71" s="146">
        <f>SUM(G69:G70)</f>
        <v>794800</v>
      </c>
    </row>
    <row r="72" spans="1:7">
      <c r="A72" s="64" t="s">
        <v>103</v>
      </c>
      <c r="B72" s="65"/>
      <c r="C72" s="49"/>
      <c r="D72" s="49"/>
      <c r="E72" s="49"/>
      <c r="F72" s="100"/>
      <c r="G72" s="111"/>
    </row>
    <row r="73" spans="1:7">
      <c r="A73" s="61"/>
      <c r="B73" s="50" t="s">
        <v>104</v>
      </c>
      <c r="C73" s="132">
        <v>0</v>
      </c>
      <c r="D73" s="132">
        <v>0</v>
      </c>
      <c r="E73" s="140">
        <v>0</v>
      </c>
      <c r="F73" s="142">
        <v>0</v>
      </c>
      <c r="G73" s="139">
        <f>F73-E73</f>
        <v>0</v>
      </c>
    </row>
    <row r="74" spans="1:7">
      <c r="A74" s="61"/>
      <c r="B74" s="50" t="s">
        <v>148</v>
      </c>
      <c r="C74" s="132">
        <v>0</v>
      </c>
      <c r="D74" s="132">
        <v>0</v>
      </c>
      <c r="E74" s="140">
        <v>0</v>
      </c>
      <c r="F74" s="142">
        <v>0</v>
      </c>
      <c r="G74" s="139">
        <f t="shared" ref="G74:G77" si="9">F74-E74</f>
        <v>0</v>
      </c>
    </row>
    <row r="75" spans="1:7">
      <c r="A75" s="61"/>
      <c r="B75" s="50" t="s">
        <v>105</v>
      </c>
      <c r="C75" s="132">
        <v>2850</v>
      </c>
      <c r="D75" s="132">
        <v>3000</v>
      </c>
      <c r="E75" s="140">
        <v>5000</v>
      </c>
      <c r="F75" s="142">
        <v>5000</v>
      </c>
      <c r="G75" s="139">
        <f t="shared" si="9"/>
        <v>0</v>
      </c>
    </row>
    <row r="76" spans="1:7">
      <c r="A76" s="61"/>
      <c r="B76" s="50" t="s">
        <v>106</v>
      </c>
      <c r="C76" s="132">
        <v>2900</v>
      </c>
      <c r="D76" s="132">
        <v>3000</v>
      </c>
      <c r="E76" s="140">
        <v>5000</v>
      </c>
      <c r="F76" s="142">
        <v>5000</v>
      </c>
      <c r="G76" s="139">
        <f t="shared" si="9"/>
        <v>0</v>
      </c>
    </row>
    <row r="77" spans="1:7">
      <c r="A77" s="66"/>
      <c r="B77" s="50" t="s">
        <v>152</v>
      </c>
      <c r="C77" s="132">
        <v>3411.52</v>
      </c>
      <c r="D77" s="132">
        <v>3412</v>
      </c>
      <c r="E77" s="160">
        <v>3276</v>
      </c>
      <c r="F77" s="142">
        <v>3500</v>
      </c>
      <c r="G77" s="139">
        <f t="shared" si="9"/>
        <v>224</v>
      </c>
    </row>
    <row r="78" spans="1:7" ht="13.5" thickBot="1">
      <c r="A78" s="62"/>
      <c r="B78" s="63" t="s">
        <v>14</v>
      </c>
      <c r="C78" s="135">
        <f>SUM(C72:C77)</f>
        <v>9161.52</v>
      </c>
      <c r="D78" s="135">
        <f>SUM(D73:D77)</f>
        <v>9412</v>
      </c>
      <c r="E78" s="135">
        <f>SUM(E72:E77)</f>
        <v>13276</v>
      </c>
      <c r="F78" s="145">
        <f>SUM(F73:F77)</f>
        <v>13500</v>
      </c>
      <c r="G78" s="146">
        <f>SUM(G73:G77)</f>
        <v>224</v>
      </c>
    </row>
    <row r="79" spans="1:7">
      <c r="A79" s="64" t="s">
        <v>107</v>
      </c>
      <c r="B79" s="65"/>
      <c r="C79" s="49"/>
      <c r="D79" s="49"/>
      <c r="E79" s="49"/>
      <c r="F79" s="100"/>
      <c r="G79" s="111"/>
    </row>
    <row r="80" spans="1:7">
      <c r="A80" s="61"/>
      <c r="B80" s="50" t="s">
        <v>108</v>
      </c>
      <c r="C80" s="157">
        <v>423062.88</v>
      </c>
      <c r="D80" s="132">
        <v>427000</v>
      </c>
      <c r="E80" s="132">
        <v>465000</v>
      </c>
      <c r="F80" s="138">
        <v>471000</v>
      </c>
      <c r="G80" s="139">
        <f>F80-E80</f>
        <v>6000</v>
      </c>
    </row>
    <row r="81" spans="1:7">
      <c r="A81" s="61"/>
      <c r="B81" s="50" t="s">
        <v>109</v>
      </c>
      <c r="C81" s="157">
        <v>21735.22</v>
      </c>
      <c r="D81" s="132">
        <v>25000</v>
      </c>
      <c r="E81" s="132">
        <v>25000</v>
      </c>
      <c r="F81" s="138">
        <v>25000</v>
      </c>
      <c r="G81" s="139">
        <f t="shared" ref="G81:G83" si="10">F81-E81</f>
        <v>0</v>
      </c>
    </row>
    <row r="82" spans="1:7">
      <c r="A82" s="61"/>
      <c r="B82" s="50" t="s">
        <v>110</v>
      </c>
      <c r="C82" s="157">
        <v>110753.17</v>
      </c>
      <c r="D82" s="132">
        <v>110753</v>
      </c>
      <c r="E82" s="132">
        <v>110753</v>
      </c>
      <c r="F82" s="138">
        <v>115000</v>
      </c>
      <c r="G82" s="139">
        <f t="shared" si="10"/>
        <v>4247</v>
      </c>
    </row>
    <row r="83" spans="1:7">
      <c r="A83" s="61"/>
      <c r="B83" s="50" t="s">
        <v>111</v>
      </c>
      <c r="C83" s="157">
        <v>7662.37</v>
      </c>
      <c r="D83" s="132">
        <v>7662</v>
      </c>
      <c r="E83" s="132">
        <v>7600</v>
      </c>
      <c r="F83" s="138">
        <v>8300</v>
      </c>
      <c r="G83" s="139">
        <f t="shared" si="10"/>
        <v>700</v>
      </c>
    </row>
    <row r="84" spans="1:7" ht="13.5" thickBot="1">
      <c r="A84" s="62"/>
      <c r="B84" s="63" t="s">
        <v>14</v>
      </c>
      <c r="C84" s="136">
        <f>SUM(C79:C83)</f>
        <v>563213.64</v>
      </c>
      <c r="D84" s="135">
        <f>SUM(D80:D83)</f>
        <v>570415</v>
      </c>
      <c r="E84" s="135">
        <f>SUM(E79:E83)</f>
        <v>608353</v>
      </c>
      <c r="F84" s="145">
        <f>SUM(F79:F83)</f>
        <v>619300</v>
      </c>
      <c r="G84" s="146">
        <f>SUM(G80:G83)</f>
        <v>10947</v>
      </c>
    </row>
    <row r="85" spans="1:7">
      <c r="A85" s="64" t="s">
        <v>112</v>
      </c>
      <c r="B85" s="65"/>
      <c r="C85" s="49"/>
      <c r="D85" s="49"/>
      <c r="E85" s="49"/>
      <c r="F85" s="100"/>
      <c r="G85" s="112"/>
    </row>
    <row r="86" spans="1:7">
      <c r="A86" s="61"/>
      <c r="B86" s="50" t="s">
        <v>113</v>
      </c>
      <c r="C86" s="132">
        <v>68907</v>
      </c>
      <c r="D86" s="132">
        <v>68907</v>
      </c>
      <c r="E86" s="140">
        <v>71100</v>
      </c>
      <c r="F86" s="142">
        <v>533900</v>
      </c>
      <c r="G86" s="139">
        <f>F86-E86</f>
        <v>462800</v>
      </c>
    </row>
    <row r="87" spans="1:7" ht="13.5" thickBot="1">
      <c r="A87" s="62"/>
      <c r="B87" s="63" t="s">
        <v>14</v>
      </c>
      <c r="C87" s="135">
        <f>SUM(C85:C86)</f>
        <v>68907</v>
      </c>
      <c r="D87" s="135">
        <f>SUM(D86)</f>
        <v>68907</v>
      </c>
      <c r="E87" s="135">
        <f>SUM(E85:E86)</f>
        <v>71100</v>
      </c>
      <c r="F87" s="145">
        <f>SUM(F85:F86)</f>
        <v>533900</v>
      </c>
      <c r="G87" s="147">
        <f>SUM(G86)</f>
        <v>462800</v>
      </c>
    </row>
    <row r="88" spans="1:7">
      <c r="A88" s="64" t="s">
        <v>134</v>
      </c>
      <c r="B88" s="65"/>
      <c r="C88" s="49"/>
      <c r="D88" s="49"/>
      <c r="E88" s="49"/>
      <c r="F88" s="100"/>
      <c r="G88" s="111"/>
    </row>
    <row r="89" spans="1:7">
      <c r="A89" s="61"/>
      <c r="B89" s="50" t="s">
        <v>114</v>
      </c>
      <c r="C89" s="132">
        <v>0</v>
      </c>
      <c r="D89" s="132"/>
      <c r="E89" s="132"/>
      <c r="F89" s="138"/>
      <c r="G89" s="139"/>
    </row>
    <row r="90" spans="1:7">
      <c r="A90" s="61"/>
      <c r="B90" s="50" t="s">
        <v>138</v>
      </c>
      <c r="C90" s="132">
        <v>0</v>
      </c>
      <c r="D90" s="132"/>
      <c r="E90" s="132"/>
      <c r="F90" s="138"/>
      <c r="G90" s="139"/>
    </row>
    <row r="91" spans="1:7">
      <c r="A91" s="61"/>
      <c r="B91" s="50" t="s">
        <v>139</v>
      </c>
      <c r="C91" s="132">
        <v>6357.24</v>
      </c>
      <c r="D91" s="132"/>
      <c r="E91" s="132"/>
      <c r="F91" s="138"/>
      <c r="G91" s="139"/>
    </row>
    <row r="92" spans="1:7">
      <c r="A92" s="61"/>
      <c r="B92" s="50" t="s">
        <v>140</v>
      </c>
      <c r="C92" s="132">
        <v>259782.58</v>
      </c>
      <c r="D92" s="132"/>
      <c r="E92" s="132"/>
      <c r="F92" s="138"/>
      <c r="G92" s="139"/>
    </row>
    <row r="93" spans="1:7">
      <c r="A93" s="66"/>
      <c r="B93" s="50" t="s">
        <v>153</v>
      </c>
      <c r="C93" s="134">
        <v>814</v>
      </c>
      <c r="D93" s="134"/>
      <c r="E93" s="134"/>
      <c r="F93" s="144"/>
      <c r="G93" s="161"/>
    </row>
    <row r="94" spans="1:7" ht="13.5" thickBot="1">
      <c r="A94" s="62"/>
      <c r="B94" s="63" t="s">
        <v>14</v>
      </c>
      <c r="C94" s="135">
        <f>SUM(C89:C93)</f>
        <v>266953.82</v>
      </c>
      <c r="D94" s="135">
        <v>267000</v>
      </c>
      <c r="E94" s="148">
        <v>240000</v>
      </c>
      <c r="F94" s="174">
        <v>610000</v>
      </c>
      <c r="G94" s="146">
        <f>F94-E94</f>
        <v>370000</v>
      </c>
    </row>
    <row r="95" spans="1:7">
      <c r="A95" s="64" t="s">
        <v>136</v>
      </c>
      <c r="B95" s="65"/>
      <c r="C95" s="49"/>
      <c r="D95" s="49"/>
      <c r="E95" s="49"/>
      <c r="F95" s="100"/>
      <c r="G95" s="112"/>
    </row>
    <row r="96" spans="1:7">
      <c r="A96" s="61"/>
      <c r="B96" s="50" t="s">
        <v>132</v>
      </c>
      <c r="C96" s="132">
        <v>209176.98</v>
      </c>
      <c r="D96" s="132">
        <v>240000</v>
      </c>
      <c r="E96" s="132">
        <v>550000</v>
      </c>
      <c r="F96" s="138">
        <v>550000</v>
      </c>
      <c r="G96" s="139">
        <f>F96-E96</f>
        <v>0</v>
      </c>
    </row>
    <row r="97" spans="1:7">
      <c r="A97" s="61"/>
      <c r="B97" s="50" t="s">
        <v>133</v>
      </c>
      <c r="C97" s="132">
        <v>16099.98</v>
      </c>
      <c r="D97" s="132">
        <v>18000</v>
      </c>
      <c r="E97" s="132">
        <v>33121</v>
      </c>
      <c r="F97" s="138">
        <v>34000</v>
      </c>
      <c r="G97" s="139">
        <f>F97-E97</f>
        <v>879</v>
      </c>
    </row>
    <row r="98" spans="1:7" ht="13.5" thickBot="1">
      <c r="A98" s="62"/>
      <c r="B98" s="63" t="s">
        <v>14</v>
      </c>
      <c r="C98" s="135">
        <f>SUM(C95:C97)</f>
        <v>225276.96000000002</v>
      </c>
      <c r="D98" s="135">
        <f>SUM(D96:D97)</f>
        <v>258000</v>
      </c>
      <c r="E98" s="135">
        <f>SUM(E96:E97)</f>
        <v>583121</v>
      </c>
      <c r="F98" s="135">
        <f>SUM(F96:F97)</f>
        <v>584000</v>
      </c>
      <c r="G98" s="147">
        <f>SUM(G96:G97)</f>
        <v>879</v>
      </c>
    </row>
    <row r="99" spans="1:7" ht="13.5" thickBot="1">
      <c r="A99" s="73"/>
      <c r="B99" s="113" t="s">
        <v>10</v>
      </c>
      <c r="C99" s="149">
        <f>C17+C22+C27+C34+C39+C45+C52+C62+C67+C71+C78+C84+C87+C94+C98</f>
        <v>7113199.6999999993</v>
      </c>
      <c r="D99" s="150">
        <f>D17+D22+D27+D34+D39+D45+D52+D62+D67+D71+D78+D84+D87+D94+D98</f>
        <v>7398330</v>
      </c>
      <c r="E99" s="150">
        <f>+E98+E94+E87+E84+E78+E71+E67++E62+E52+E45+E39+E34+E27+E22+E17</f>
        <v>7493542</v>
      </c>
      <c r="F99" s="150">
        <f>+F98+F94+F87+F84+F78+F71+F67++F62+F52+F45+F39+F34+F27+F22+F17</f>
        <v>9284110</v>
      </c>
      <c r="G99" s="151">
        <f>G17+G22+G27+G34+G39+G45+G52+G62+G67+G71+G78+G84+G87+G94+G98</f>
        <v>1790568</v>
      </c>
    </row>
  </sheetData>
  <mergeCells count="1">
    <mergeCell ref="A2:B2"/>
  </mergeCells>
  <phoneticPr fontId="2" type="noConversion"/>
  <pageMargins left="0.25" right="0.25" top="0.53" bottom="0.39" header="0.48" footer="0.5"/>
  <pageSetup scale="95" orientation="portrait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Available Funds</vt:lpstr>
      <vt:lpstr>Capital_Expenses - Sched A</vt:lpstr>
      <vt:lpstr>Revenue</vt:lpstr>
      <vt:lpstr>Expense</vt:lpstr>
      <vt:lpstr>Expense!Print_Titles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Cortez</dc:creator>
  <cp:lastModifiedBy>mcortez</cp:lastModifiedBy>
  <cp:lastPrinted>2014-09-04T22:43:34Z</cp:lastPrinted>
  <dcterms:created xsi:type="dcterms:W3CDTF">2008-09-17T13:13:10Z</dcterms:created>
  <dcterms:modified xsi:type="dcterms:W3CDTF">2014-09-04T23:03:15Z</dcterms:modified>
</cp:coreProperties>
</file>